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yewchanghe\Desktop\"/>
    </mc:Choice>
  </mc:AlternateContent>
  <xr:revisionPtr revIDLastSave="0" documentId="13_ncr:1_{7B93CC8F-5B6C-4022-A1A0-6A6624CE8CC5}" xr6:coauthVersionLast="47" xr6:coauthVersionMax="47" xr10:uidLastSave="{00000000-0000-0000-0000-000000000000}"/>
  <bookViews>
    <workbookView xWindow="-110" yWindow="-110" windowWidth="19420" windowHeight="10420" activeTab="2" xr2:uid="{00000000-000D-0000-FFFF-FFFF00000000}"/>
  </bookViews>
  <sheets>
    <sheet name="A. Form" sheetId="1" r:id="rId1"/>
    <sheet name="B. Computation" sheetId="2" r:id="rId2"/>
    <sheet name="C. Main Coordinator's Signature" sheetId="9" r:id="rId3"/>
    <sheet name="Legend" sheetId="5" state="hidden" r:id="rId4"/>
  </sheets>
  <definedNames>
    <definedName name="_xlnm.Print_Area" localSheetId="2">'C. Main Coordinator''s Signature'!$A$1:$J$44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9" i="2" l="1"/>
  <c r="C33" i="2"/>
  <c r="G96" i="1"/>
  <c r="D96" i="1"/>
  <c r="D61" i="2"/>
  <c r="D23" i="2"/>
  <c r="D21" i="2"/>
  <c r="D20" i="2"/>
  <c r="D48" i="2"/>
  <c r="D19" i="2"/>
  <c r="D22" i="2"/>
  <c r="G32" i="2"/>
  <c r="F32" i="2"/>
  <c r="H32" i="2"/>
  <c r="G33" i="2"/>
  <c r="F33" i="2"/>
  <c r="H33" i="2"/>
  <c r="G34" i="2"/>
  <c r="F34" i="2"/>
  <c r="H34" i="2"/>
  <c r="G35" i="2"/>
  <c r="F35" i="2"/>
  <c r="H35" i="2"/>
  <c r="G36" i="2"/>
  <c r="F36" i="2"/>
  <c r="H36" i="2"/>
  <c r="H42" i="2"/>
  <c r="D44" i="2"/>
  <c r="D18" i="2"/>
  <c r="D24" i="2"/>
  <c r="D51" i="2"/>
  <c r="D49" i="2"/>
  <c r="D47" i="2"/>
  <c r="E47" i="2"/>
  <c r="C83" i="2"/>
  <c r="G37" i="2"/>
  <c r="F37" i="2"/>
  <c r="H37" i="2"/>
  <c r="G38" i="2"/>
  <c r="F38" i="2"/>
  <c r="H38" i="2"/>
  <c r="G39" i="2"/>
  <c r="F39" i="2"/>
  <c r="H39" i="2"/>
  <c r="G40" i="2"/>
  <c r="F40" i="2"/>
  <c r="H40" i="2"/>
  <c r="G41" i="2"/>
  <c r="F41" i="2"/>
  <c r="H41" i="2"/>
  <c r="D60" i="2"/>
  <c r="C73" i="2"/>
  <c r="F73" i="2"/>
  <c r="G73" i="2"/>
  <c r="E94" i="2"/>
  <c r="E144" i="1"/>
  <c r="D25" i="2"/>
  <c r="E137" i="1"/>
  <c r="D137" i="1"/>
  <c r="E49" i="2"/>
  <c r="D50" i="2"/>
  <c r="D52" i="2"/>
  <c r="D135" i="1"/>
  <c r="D53" i="2"/>
  <c r="E119" i="1"/>
  <c r="E135" i="1"/>
  <c r="E112" i="1"/>
  <c r="E108" i="1"/>
  <c r="E113" i="1"/>
  <c r="E111" i="1"/>
  <c r="E36" i="1"/>
  <c r="E102" i="1"/>
  <c r="E133" i="1"/>
  <c r="E83" i="2"/>
  <c r="F83" i="2"/>
  <c r="E134" i="1"/>
  <c r="D33" i="2"/>
  <c r="E33" i="2"/>
  <c r="C34" i="2"/>
  <c r="D34" i="2"/>
  <c r="E34" i="2"/>
  <c r="C35" i="2"/>
  <c r="D35" i="2"/>
  <c r="E35" i="2"/>
  <c r="C36" i="2"/>
  <c r="D36" i="2"/>
  <c r="E36" i="2"/>
  <c r="C37" i="2"/>
  <c r="D37" i="2"/>
  <c r="E37" i="2"/>
  <c r="C38" i="2"/>
  <c r="D38" i="2"/>
  <c r="E38" i="2"/>
  <c r="C39" i="2"/>
  <c r="D39" i="2"/>
  <c r="E39" i="2"/>
  <c r="C40" i="2"/>
  <c r="D40" i="2"/>
  <c r="E40" i="2"/>
  <c r="C41" i="2"/>
  <c r="D41" i="2"/>
  <c r="E41" i="2"/>
  <c r="D32" i="2"/>
  <c r="E32" i="2"/>
  <c r="C32" i="2"/>
  <c r="F99" i="2"/>
  <c r="G99" i="2"/>
  <c r="M69" i="1"/>
  <c r="M68" i="1"/>
  <c r="H76" i="1"/>
  <c r="H69" i="1"/>
  <c r="D29" i="9"/>
  <c r="D22" i="9"/>
  <c r="H73" i="1"/>
  <c r="D11" i="9"/>
  <c r="D35" i="9"/>
  <c r="D34" i="9"/>
  <c r="D33" i="9"/>
  <c r="D12" i="9"/>
  <c r="E110" i="1"/>
  <c r="E109" i="1"/>
  <c r="I6" i="2"/>
  <c r="C6" i="2"/>
  <c r="E98" i="2"/>
  <c r="F98" i="2"/>
  <c r="G98" i="2"/>
  <c r="E97" i="2"/>
  <c r="F97" i="2"/>
  <c r="G97" i="2"/>
  <c r="E96" i="2"/>
  <c r="F96" i="2"/>
  <c r="G96" i="2"/>
  <c r="C5" i="2"/>
  <c r="I5" i="2"/>
  <c r="E145" i="1"/>
  <c r="E95" i="2"/>
  <c r="F95" i="2"/>
  <c r="G95" i="2"/>
  <c r="D37" i="9"/>
  <c r="D13" i="9"/>
  <c r="F23" i="9"/>
  <c r="E5" i="2"/>
  <c r="G5" i="2"/>
  <c r="D5" i="2"/>
  <c r="H5" i="2"/>
  <c r="F5" i="2"/>
  <c r="E126" i="1"/>
  <c r="E100" i="2"/>
  <c r="F100" i="2"/>
  <c r="D144" i="1"/>
  <c r="D32" i="9"/>
  <c r="E92" i="2"/>
  <c r="D30" i="9"/>
  <c r="G100" i="2"/>
  <c r="F92" i="2"/>
  <c r="G92" i="2"/>
  <c r="D36" i="9"/>
  <c r="F94" i="2"/>
  <c r="G94" i="2"/>
  <c r="D62" i="2"/>
  <c r="D136" i="1"/>
  <c r="D63" i="2"/>
  <c r="E120" i="1"/>
  <c r="E136" i="1"/>
  <c r="D31" i="9"/>
  <c r="D38" i="9"/>
  <c r="D39" i="9"/>
  <c r="E93" i="2"/>
  <c r="F93" i="2"/>
  <c r="G93" i="2"/>
  <c r="E146" i="1"/>
  <c r="E148" i="1"/>
  <c r="E150" i="1"/>
</calcChain>
</file>

<file path=xl/sharedStrings.xml><?xml version="1.0" encoding="utf-8"?>
<sst xmlns="http://schemas.openxmlformats.org/spreadsheetml/2006/main" count="272" uniqueCount="223">
  <si>
    <t>Date</t>
  </si>
  <si>
    <t>Day</t>
  </si>
  <si>
    <t>Computation of Honorarium</t>
  </si>
  <si>
    <t>Amount</t>
  </si>
  <si>
    <t>%</t>
  </si>
  <si>
    <t>Duration</t>
  </si>
  <si>
    <t>Prog Start</t>
  </si>
  <si>
    <t>Prog End</t>
  </si>
  <si>
    <t>Arrival</t>
  </si>
  <si>
    <t>Carrier</t>
  </si>
  <si>
    <t>No. of Stops</t>
  </si>
  <si>
    <t>Overview - Timeline</t>
  </si>
  <si>
    <t>Computation of Stipend</t>
  </si>
  <si>
    <t>Business</t>
  </si>
  <si>
    <t>Max Claimable</t>
  </si>
  <si>
    <t>Start Date</t>
  </si>
  <si>
    <t>End Date</t>
  </si>
  <si>
    <t>Grade</t>
  </si>
  <si>
    <t>Departure</t>
  </si>
  <si>
    <t>Stipend</t>
  </si>
  <si>
    <t>Honorarium</t>
  </si>
  <si>
    <t>Airfare</t>
  </si>
  <si>
    <t>Pre-Block</t>
  </si>
  <si>
    <t>Yes</t>
  </si>
  <si>
    <t>No</t>
  </si>
  <si>
    <t>Late Check-Out</t>
  </si>
  <si>
    <t>Start Time</t>
  </si>
  <si>
    <t>End Time</t>
  </si>
  <si>
    <t>Computation of Co-Payment of Expenses</t>
  </si>
  <si>
    <t>Accommodation</t>
  </si>
  <si>
    <t>Grade I</t>
  </si>
  <si>
    <t>Grade IIA</t>
  </si>
  <si>
    <t>Grade IIB</t>
  </si>
  <si>
    <t>Computation of Accommodation</t>
  </si>
  <si>
    <t>Local Airport Transfer</t>
  </si>
  <si>
    <t>Social Programme and Entertainment</t>
  </si>
  <si>
    <t>The norm rate for Social Programme and Entertainment Expenses budget is calculated at SGD120.00 nett per working day.</t>
  </si>
  <si>
    <t>The total budget granted is dependent of the HMDP programme (minimum 5 working days to maximum 10 working days).</t>
  </si>
  <si>
    <t>Computation of Entertainment Expenses</t>
  </si>
  <si>
    <t>Entertainment</t>
  </si>
  <si>
    <t>First</t>
  </si>
  <si>
    <t>Economy</t>
  </si>
  <si>
    <t>Single Room</t>
  </si>
  <si>
    <t>Double Room</t>
  </si>
  <si>
    <t>One-Way</t>
  </si>
  <si>
    <t>Two-Way</t>
  </si>
  <si>
    <t>Budget and Entitlement Estimator Tool</t>
  </si>
  <si>
    <t>Full Name</t>
  </si>
  <si>
    <t>Country</t>
  </si>
  <si>
    <t>Title  of Programme</t>
  </si>
  <si>
    <t>Remarks</t>
  </si>
  <si>
    <t>Seat Class</t>
  </si>
  <si>
    <t>Class Entitlement</t>
  </si>
  <si>
    <t>Quotation</t>
  </si>
  <si>
    <t>Dep Date</t>
  </si>
  <si>
    <t>Dep Time</t>
  </si>
  <si>
    <t>Arr Date</t>
  </si>
  <si>
    <t>Arr Time</t>
  </si>
  <si>
    <t>Capped Amount</t>
  </si>
  <si>
    <t>Allowances</t>
  </si>
  <si>
    <t>Co-Payment on Expenses</t>
  </si>
  <si>
    <t>Event Title</t>
  </si>
  <si>
    <t>Organiser</t>
  </si>
  <si>
    <t>B. Flight Quotations</t>
  </si>
  <si>
    <t>A. Visiting Expert Particulars</t>
  </si>
  <si>
    <t>E. Budget &amp; Entitlements</t>
  </si>
  <si>
    <t>Selected Quotation</t>
  </si>
  <si>
    <t>Actual Flight Details</t>
  </si>
  <si>
    <t>Time of Arrival</t>
  </si>
  <si>
    <t>Time of Departure</t>
  </si>
  <si>
    <t>(hh:mm)</t>
  </si>
  <si>
    <t>(dd/mm/yyyy)</t>
  </si>
  <si>
    <t>City &amp; Country of Residence</t>
  </si>
  <si>
    <t>Total Claimable</t>
  </si>
  <si>
    <t>Total Stay</t>
  </si>
  <si>
    <t>Total Pax</t>
  </si>
  <si>
    <r>
      <t xml:space="preserve">4 hrs &lt; </t>
    </r>
    <r>
      <rPr>
        <i/>
        <sz val="10"/>
        <color indexed="19"/>
        <rFont val="Segoe UI"/>
        <family val="2"/>
      </rPr>
      <t>X</t>
    </r>
    <r>
      <rPr>
        <sz val="10"/>
        <color indexed="19"/>
        <rFont val="Segoe UI"/>
        <family val="2"/>
      </rPr>
      <t xml:space="preserve"> &lt; 6 hrs</t>
    </r>
  </si>
  <si>
    <t>&lt; 4 hrs</t>
  </si>
  <si>
    <t>&gt; 6 hrs</t>
  </si>
  <si>
    <t>(Inclusive of pre-blocking, early check-in and late check-out)</t>
  </si>
  <si>
    <t>C. Visiting Programme</t>
  </si>
  <si>
    <t>Travel Agency</t>
  </si>
  <si>
    <t>Date Received</t>
  </si>
  <si>
    <t>Paid Conference?</t>
  </si>
  <si>
    <t>Quantum</t>
  </si>
  <si>
    <t>(for 2-way transfers)</t>
  </si>
  <si>
    <t>Temporary Registration</t>
  </si>
  <si>
    <t>Indemnity Insurance</t>
  </si>
  <si>
    <t>Payable by MOH</t>
  </si>
  <si>
    <t>Total Payable by MOH</t>
  </si>
  <si>
    <t>Payable Items</t>
  </si>
  <si>
    <t>Cap</t>
  </si>
  <si>
    <t>Regross</t>
  </si>
  <si>
    <t>Withholding Tax</t>
  </si>
  <si>
    <t>Ent Expenses</t>
  </si>
  <si>
    <t>Temp Reg</t>
  </si>
  <si>
    <t>Practise Cert</t>
  </si>
  <si>
    <t>Cap Cost per Night</t>
  </si>
  <si>
    <t>(inclusive of GST, room rate, daily breakfast and broadband access only)</t>
  </si>
  <si>
    <t>Note:</t>
  </si>
  <si>
    <t>Notes:
The quotations sought in this section are meant to ascertain the Capped Amount of airfare reimbursement and not for actual purchase of tickets.
Quotations sought shall be for a direct return flight from the city of residence to Singapore and based on non-restrictive tickets to allow for a fair assessment of quotations.
LCs are to select the most appropriate quotation based on the Hosting Institution's procurement framework and to provide supporting documents, as required.</t>
  </si>
  <si>
    <t>Notes:
The actual flight details are needed to compute the stipend and honorarium. LCs are to input the data as reflected in the actual confirmed itinerary.</t>
  </si>
  <si>
    <t>Monday</t>
  </si>
  <si>
    <t>Tuesday</t>
  </si>
  <si>
    <t>Wednesday</t>
  </si>
  <si>
    <t>Thursday</t>
  </si>
  <si>
    <t>Friday</t>
  </si>
  <si>
    <t>HMDP Days</t>
  </si>
  <si>
    <t>This applies even for partial day participation.</t>
  </si>
  <si>
    <t>Days</t>
  </si>
  <si>
    <t>Saturday</t>
  </si>
  <si>
    <t>Sunday</t>
  </si>
  <si>
    <t>Do not split the work days - even if the participation in a paid conference is for half a day. For Example:
Actual Programme:
0900 - 1200 : Conference
1200 - 1700 : HMDP
LC to indicate as:
09:00 (Start Time)
17:00 (End Time)
Title of Conference (Remarks)</t>
  </si>
  <si>
    <t>(due to paid conferences/seminars)</t>
  </si>
  <si>
    <t>Accommodation Requirements</t>
  </si>
  <si>
    <t>Pre-Blocking/Early Check-In</t>
  </si>
  <si>
    <t>Estimated Total Budget (in SGD)</t>
  </si>
  <si>
    <t>Practising Certificate</t>
  </si>
  <si>
    <t>Ineligible Nights</t>
  </si>
  <si>
    <t>Overseas &amp; Local Transfers</t>
  </si>
  <si>
    <t>Co-Payment per day</t>
  </si>
  <si>
    <t>Day(s) of involvement</t>
  </si>
  <si>
    <t>Co-Payment of Airfare</t>
  </si>
  <si>
    <r>
      <rPr>
        <i/>
        <u/>
        <sz val="12"/>
        <color indexed="9"/>
        <rFont val="Cambria"/>
        <family val="1"/>
      </rPr>
      <t>Less</t>
    </r>
    <r>
      <rPr>
        <sz val="12"/>
        <color indexed="9"/>
        <rFont val="Cambria"/>
        <family val="1"/>
      </rPr>
      <t xml:space="preserve"> Co-Payment (Airfare)</t>
    </r>
  </si>
  <si>
    <t>Co-Payment for Airfare</t>
  </si>
  <si>
    <r>
      <t xml:space="preserve">Calculated Funds (Norm Rates) for:           </t>
    </r>
    <r>
      <rPr>
        <sz val="8"/>
        <color indexed="9"/>
        <rFont val="Cambria"/>
        <family val="1"/>
      </rPr>
      <t>(see Section 20 of Administration Manual)</t>
    </r>
  </si>
  <si>
    <t>Note: Hotel and allowance (i.e. stipend and honorarium) will not be covered by MOH on the day(s) of fee-paying activity.</t>
  </si>
  <si>
    <t>Actual Days Claimable</t>
  </si>
  <si>
    <t>(Actual reimbursement based on per night basis)</t>
  </si>
  <si>
    <t>HMDP Programme Details</t>
  </si>
  <si>
    <t>Official Date of Departure</t>
  </si>
  <si>
    <t>Official Date of Arrival</t>
  </si>
  <si>
    <r>
      <t xml:space="preserve">Notes:
Please indicate the details of the Expert's involvement in any fee-paying seminars and describe the level of involvment.
If there are breaks in-between the sessions ie. keynote speech in the morning and facilitation of workshop in the afternoon, indicate the 'End Time' as the ending time of the </t>
    </r>
    <r>
      <rPr>
        <b/>
        <sz val="10"/>
        <color indexed="10"/>
        <rFont val="Segoe UI"/>
        <family val="2"/>
      </rPr>
      <t>last session</t>
    </r>
    <r>
      <rPr>
        <sz val="10"/>
        <color indexed="10"/>
        <rFont val="Segoe UI"/>
        <family val="2"/>
      </rPr>
      <t xml:space="preserve"> involved for that day.</t>
    </r>
  </si>
  <si>
    <t>Department</t>
  </si>
  <si>
    <t>Institution</t>
  </si>
  <si>
    <t>C. Amount of Claims from MOH</t>
  </si>
  <si>
    <t>Total Claimable from MOH</t>
  </si>
  <si>
    <t>(for fee-paying activity or event involving the Expert)</t>
  </si>
  <si>
    <t>Exempted from Withholding tax?</t>
  </si>
  <si>
    <t>Date and Time, if yes:</t>
  </si>
  <si>
    <t>Overseas &amp; Local Airport Transfer</t>
  </si>
  <si>
    <t xml:space="preserve">Total for the above 3 items: </t>
  </si>
  <si>
    <r>
      <t xml:space="preserve">Is the Expert leaving Singapore </t>
    </r>
    <r>
      <rPr>
        <u/>
        <sz val="12"/>
        <color indexed="8"/>
        <rFont val="Cambria"/>
        <family val="1"/>
      </rPr>
      <t>before</t>
    </r>
    <r>
      <rPr>
        <sz val="12"/>
        <color indexed="8"/>
        <rFont val="Cambria"/>
        <family val="1"/>
      </rPr>
      <t xml:space="preserve"> the Official Date of Departure?</t>
    </r>
  </si>
  <si>
    <t>Instructions</t>
  </si>
  <si>
    <r>
      <t xml:space="preserve">+ Please </t>
    </r>
    <r>
      <rPr>
        <i/>
        <u/>
        <sz val="12"/>
        <color indexed="8"/>
        <rFont val="Cambria"/>
        <family val="1"/>
      </rPr>
      <t>OMIT</t>
    </r>
    <r>
      <rPr>
        <i/>
        <sz val="12"/>
        <color indexed="8"/>
        <rFont val="Cambria"/>
        <family val="1"/>
      </rPr>
      <t xml:space="preserve"> non-work days such as weekends, public holidays and rest days.</t>
    </r>
  </si>
  <si>
    <t>HMDP Programme Dates:</t>
  </si>
  <si>
    <t>B. Institution and Department Hosting the Main Coordinator</t>
  </si>
  <si>
    <t>&lt;please fill in&gt;</t>
  </si>
  <si>
    <t>Claimable Nights</t>
  </si>
  <si>
    <t>Notes:
Please use IRAS Tax Treaty Calculator at the weblink below to find out if your Expert meets the conditions to qualify for Tax Treaty Exemption:</t>
  </si>
  <si>
    <t>https://www.iras.gov.sg/irashome/Individuals/Foreigners/Your-Situation/Non-resident-professional/Tax-Treaties-and-Non-Resident-Professionals/</t>
  </si>
  <si>
    <t>&lt;email&gt; / &lt;tel no.&gt;</t>
  </si>
  <si>
    <t>Honorarium will not be paid on days that the Expert is involved in Fee-Paying Activities.</t>
  </si>
  <si>
    <t>Note: Accommodation and allowance i.e. stipend &amp; honorarium, will not be covered by MOH on the day(s) of fee-paying activity.</t>
  </si>
  <si>
    <t>HMDP Working Days</t>
  </si>
  <si>
    <t>Type or Level of Involvement</t>
  </si>
  <si>
    <t>Paid Activity on the same day?</t>
  </si>
  <si>
    <r>
      <t xml:space="preserve">+ Do </t>
    </r>
    <r>
      <rPr>
        <i/>
        <u/>
        <sz val="12"/>
        <color indexed="8"/>
        <rFont val="Cambria"/>
        <family val="1"/>
      </rPr>
      <t>NOT</t>
    </r>
    <r>
      <rPr>
        <i/>
        <sz val="12"/>
        <color indexed="8"/>
        <rFont val="Cambria"/>
        <family val="1"/>
      </rPr>
      <t xml:space="preserve"> include days involved in paid activity (conferences/seminars/workshop) </t>
    </r>
    <r>
      <rPr>
        <b/>
        <i/>
        <u/>
        <sz val="12"/>
        <color indexed="8"/>
        <rFont val="Cambria"/>
        <family val="1"/>
      </rPr>
      <t>unless</t>
    </r>
    <r>
      <rPr>
        <i/>
        <sz val="12"/>
        <color indexed="8"/>
        <rFont val="Cambria"/>
        <family val="1"/>
      </rPr>
      <t xml:space="preserve"> there is HMDP programme on the same day.</t>
    </r>
  </si>
  <si>
    <t>Start Time
(hh:mm)</t>
  </si>
  <si>
    <t>End Time
(hh:mm)</t>
  </si>
  <si>
    <t>Date
(dd/mm/yyyy)</t>
  </si>
  <si>
    <t>(Selection dependent on own Cluster/Institution baseline policy and framework)</t>
  </si>
  <si>
    <r>
      <t xml:space="preserve">Notes:
LCs are to ensure accuracy of data provided as this is integral in the computation of the stipend and honorarium.
For ease of computation, LCs are only required to provide the start time and end time of each working day in this document. The details of the programme shall still be included in Form 1 - Final Programme template.
Please indicate "Yes" </t>
    </r>
    <r>
      <rPr>
        <u/>
        <sz val="10"/>
        <color indexed="10"/>
        <rFont val="Segoe UI"/>
        <family val="2"/>
      </rPr>
      <t>only if</t>
    </r>
    <r>
      <rPr>
        <sz val="10"/>
        <color indexed="10"/>
        <rFont val="Segoe UI"/>
        <family val="2"/>
      </rPr>
      <t xml:space="preserve"> the Expert is involved in any fee-paying activity i.e. "Paid Acitivy" on the same day as the HMDP programme.</t>
    </r>
  </si>
  <si>
    <r>
      <t xml:space="preserve">Notes:
Actual travelling date and time out of Singapore </t>
    </r>
    <r>
      <rPr>
        <u/>
        <sz val="10"/>
        <color indexed="10"/>
        <rFont val="Segoe UI"/>
        <family val="2"/>
      </rPr>
      <t>before</t>
    </r>
    <r>
      <rPr>
        <sz val="10"/>
        <color indexed="10"/>
        <rFont val="Segoe UI"/>
        <family val="2"/>
      </rPr>
      <t xml:space="preserve"> the official date of departure will be deemed as the effective </t>
    </r>
    <r>
      <rPr>
        <u/>
        <sz val="10"/>
        <color indexed="10"/>
        <rFont val="Segoe UI"/>
        <family val="2"/>
      </rPr>
      <t>end</t>
    </r>
    <r>
      <rPr>
        <sz val="10"/>
        <color indexed="10"/>
        <rFont val="Segoe UI"/>
        <family val="2"/>
      </rPr>
      <t xml:space="preserve"> date for the entitlement of stipend and accommodation.</t>
    </r>
  </si>
  <si>
    <t>← please enter</t>
  </si>
  <si>
    <t>(refers to the last date entered in the table below)</t>
  </si>
  <si>
    <t>(refers to the first date entered in the table below)</t>
  </si>
  <si>
    <t>Daily Stipend</t>
  </si>
  <si>
    <t>Paid Activity? (Yes/No)</t>
  </si>
  <si>
    <t>D. Participation in NON-HMDP Activities (Conferences/ Seminars/ Workshops/ Examinations)</t>
  </si>
  <si>
    <t>Price (SGD)</t>
  </si>
  <si>
    <t>Entitlement (in SGD)</t>
  </si>
  <si>
    <t>All</t>
  </si>
  <si>
    <t>Expert Type</t>
  </si>
  <si>
    <t>Daily Accommodation</t>
  </si>
  <si>
    <t>2-way Airport Transfers</t>
  </si>
  <si>
    <t>Daily Honorarium</t>
  </si>
  <si>
    <t>Daily Entertainment</t>
  </si>
  <si>
    <t>Class of Airfare</t>
  </si>
  <si>
    <t>Airfare Reimbursed</t>
  </si>
  <si>
    <r>
      <rPr>
        <i/>
        <u/>
        <sz val="12"/>
        <rFont val="Cambria"/>
        <family val="1"/>
      </rPr>
      <t>Less</t>
    </r>
    <r>
      <rPr>
        <sz val="12"/>
        <rFont val="Cambria"/>
        <family val="1"/>
      </rPr>
      <t xml:space="preserve"> Co-Payment (Airfare Reimbursed)</t>
    </r>
  </si>
  <si>
    <t>Submission Deadline*</t>
  </si>
  <si>
    <t>for HMDP Reports (Form 2A &amp; Form 2B)</t>
  </si>
  <si>
    <r>
      <t xml:space="preserve">*Please ensure that Form 2A &amp; Form 2B are submitted </t>
    </r>
    <r>
      <rPr>
        <b/>
        <u/>
        <sz val="12"/>
        <color indexed="8"/>
        <rFont val="Cambria"/>
        <family val="1"/>
      </rPr>
      <t>within 4 weeks</t>
    </r>
    <r>
      <rPr>
        <sz val="12"/>
        <color indexed="8"/>
        <rFont val="Cambria"/>
        <family val="1"/>
      </rPr>
      <t xml:space="preserve"> after :</t>
    </r>
  </si>
  <si>
    <t>Name of HR/Finance Coordinator</t>
  </si>
  <si>
    <t>Contact of HR/Finance Coordinator</t>
  </si>
  <si>
    <r>
      <rPr>
        <u/>
        <sz val="12"/>
        <color indexed="8"/>
        <rFont val="Cambria"/>
        <family val="1"/>
      </rPr>
      <t>HR/Finance Coordinator(s)</t>
    </r>
    <r>
      <rPr>
        <sz val="12"/>
        <color indexed="8"/>
        <rFont val="Cambria"/>
        <family val="1"/>
      </rPr>
      <t>: 
After the Expert's HMDP visit is completed, you are required to attach this form with the HMDP reports (Form 2A &amp; 2B) for submission to MOH.
Please liaise with your finance department to ensure all payments to Local Coordinator(s) and Experts are carried out promptly, including the withholding tax payment to IRAS.</t>
    </r>
  </si>
  <si>
    <t>Acknowledgement or Signature of 
HR/Finance Coordinator</t>
  </si>
  <si>
    <t>Airfare (Capped)</t>
  </si>
  <si>
    <t>Airfare (Co-Pay ref to Capped)</t>
  </si>
  <si>
    <r>
      <t xml:space="preserve">(actual airfare </t>
    </r>
    <r>
      <rPr>
        <u/>
        <sz val="10"/>
        <rFont val="Cambria"/>
        <family val="1"/>
      </rPr>
      <t>or</t>
    </r>
    <r>
      <rPr>
        <sz val="10"/>
        <rFont val="Cambria"/>
        <family val="1"/>
      </rPr>
      <t xml:space="preserve"> the capped amount, whichever is </t>
    </r>
    <r>
      <rPr>
        <u/>
        <sz val="10"/>
        <rFont val="Cambria"/>
        <family val="1"/>
      </rPr>
      <t>lower</t>
    </r>
    <r>
      <rPr>
        <sz val="10"/>
        <rFont val="Cambria"/>
        <family val="1"/>
      </rPr>
      <t>)</t>
    </r>
  </si>
  <si>
    <t>Pre-Block/Early Check-In Req'd?</t>
  </si>
  <si>
    <r>
      <t xml:space="preserve">This estimator tool is intended to assist Local Coordinators in computing the budget required for their visits. Do note however, that the computed amounts is dependent on the accuracy of the data provided by the LCs. Hence, the actual or final budget is subjected to MOH's review and approval.
LCs are advised to submit this document for approval, together with the </t>
    </r>
    <r>
      <rPr>
        <b/>
        <sz val="14"/>
        <color indexed="8"/>
        <rFont val="Cambria"/>
        <family val="1"/>
      </rPr>
      <t>Form 1</t>
    </r>
    <r>
      <rPr>
        <sz val="14"/>
        <color indexed="8"/>
        <rFont val="Cambria"/>
        <family val="1"/>
      </rPr>
      <t xml:space="preserve"> - Final/Tentative Programme, to MOH </t>
    </r>
    <r>
      <rPr>
        <b/>
        <sz val="14"/>
        <color indexed="8"/>
        <rFont val="Cambria"/>
        <family val="1"/>
      </rPr>
      <t>at least 8 weeks</t>
    </r>
    <r>
      <rPr>
        <sz val="14"/>
        <color indexed="8"/>
        <rFont val="Cambria"/>
        <family val="1"/>
      </rPr>
      <t xml:space="preserve"> before the start of the visit. Without prior approval, MOH shall not be liable for any costs incurred nor shall MOH reimburse the Hosting Institution of any claims sought thereafter.</t>
    </r>
  </si>
  <si>
    <t>Computation of Budget for Withholding Tax @ 15%</t>
  </si>
  <si>
    <t>Tax @ 15%</t>
  </si>
  <si>
    <t>Accomodation</t>
  </si>
  <si>
    <t>Version 1</t>
  </si>
  <si>
    <t>Count</t>
  </si>
  <si>
    <t xml:space="preserve">Cap on stipend </t>
  </si>
  <si>
    <t>Total</t>
  </si>
  <si>
    <t>Total stay calculation</t>
  </si>
  <si>
    <t>Duration first day (hrs)</t>
  </si>
  <si>
    <t>Number of days in between (days)</t>
  </si>
  <si>
    <t>Duration last day (hrs)</t>
  </si>
  <si>
    <t>Count on number of days</t>
  </si>
  <si>
    <t>Total stipend to pay</t>
  </si>
  <si>
    <t>Ineligible days</t>
  </si>
  <si>
    <t>Cap on total number of nights (assume to be the same as the number of days of stipend)</t>
  </si>
  <si>
    <t>Need for early check in</t>
  </si>
  <si>
    <t>Need for late check out</t>
  </si>
  <si>
    <t>Number of nights stayed</t>
  </si>
  <si>
    <t>Ineligible nights</t>
  </si>
  <si>
    <t>No. of days of stipend  after taking into consideration cap</t>
  </si>
  <si>
    <t>Total accomodation to pay</t>
  </si>
  <si>
    <t>Total duration to pay for stipend before cap and ineligible days</t>
  </si>
  <si>
    <t>No. of days of accomodation  after taking into consideration cap and ineligible nights</t>
  </si>
  <si>
    <t>Inclaimable Days</t>
  </si>
  <si>
    <t>Total Honorarium to be paid</t>
  </si>
  <si>
    <t>Total number of working days</t>
  </si>
  <si>
    <t>Total number of working days for honorarium to be paid</t>
  </si>
  <si>
    <t>Comment: Assume that if programme is more than 6 days it will cross over a weekend</t>
  </si>
  <si>
    <t>FY26  HMDP Visiting Experts</t>
  </si>
  <si>
    <t>FY26  HMDP Visiting Experts- Acknowledgement by HR/Finance Coordinator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</si>
</sst>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8" formatCode="&quot;$&quot;#,##0.00_);[Red]\(&quot;$&quot;#,##0.00\)"/>
    <numFmt numFmtId="44" formatCode="_(&quot;$&quot;* #,##0.00_);_(&quot;$&quot;* \(#,##0.00\);_(&quot;$&quot;* &quot;-&quot;??_);_(@_)"/>
    <numFmt numFmtId="164" formatCode="[$-14809]dd/mm/yy;@"/>
    <numFmt numFmtId="165" formatCode="[$-14809]dd/mm/yyyy;@"/>
    <numFmt numFmtId="166" formatCode="[$$-4809]#,##0.00"/>
    <numFmt numFmtId="167" formatCode="&quot;$&quot;#,##0.00"/>
    <numFmt numFmtId="168" formatCode="hh:mm"/>
    <numFmt numFmtId="169" formatCode="[$-F400]h:mm:ss\ AM/PM"/>
  </numFmts>
  <fonts count="81" x14ac:knownFonts="1">
    <font>
      <sz val="11"/>
      <color theme="1"/>
      <name val="Calibri"/>
      <family val="2"/>
      <scheme val="minor"/>
    </font>
    <font>
      <sz val="12"/>
      <color indexed="8"/>
      <name val="Cambria"/>
      <family val="1"/>
    </font>
    <font>
      <b/>
      <sz val="14"/>
      <color indexed="8"/>
      <name val="Cambria"/>
      <family val="1"/>
    </font>
    <font>
      <sz val="12"/>
      <color indexed="9"/>
      <name val="Cambria"/>
      <family val="1"/>
    </font>
    <font>
      <sz val="10"/>
      <color indexed="19"/>
      <name val="Segoe UI"/>
      <family val="2"/>
    </font>
    <font>
      <i/>
      <sz val="10"/>
      <color indexed="19"/>
      <name val="Segoe UI"/>
      <family val="2"/>
    </font>
    <font>
      <sz val="14"/>
      <color indexed="8"/>
      <name val="Cambria"/>
      <family val="1"/>
    </font>
    <font>
      <sz val="10"/>
      <color indexed="10"/>
      <name val="Segoe UI"/>
      <family val="2"/>
    </font>
    <font>
      <b/>
      <sz val="10"/>
      <color indexed="10"/>
      <name val="Segoe UI"/>
      <family val="2"/>
    </font>
    <font>
      <i/>
      <u/>
      <sz val="12"/>
      <color indexed="9"/>
      <name val="Cambria"/>
      <family val="1"/>
    </font>
    <font>
      <sz val="8"/>
      <color indexed="9"/>
      <name val="Cambria"/>
      <family val="1"/>
    </font>
    <font>
      <sz val="10"/>
      <name val="Century Gothic"/>
      <family val="2"/>
    </font>
    <font>
      <sz val="11"/>
      <name val="Segoe UI"/>
      <family val="2"/>
    </font>
    <font>
      <u/>
      <sz val="10"/>
      <color indexed="10"/>
      <name val="Segoe UI"/>
      <family val="2"/>
    </font>
    <font>
      <sz val="12"/>
      <name val="Cambria"/>
      <family val="1"/>
    </font>
    <font>
      <sz val="12"/>
      <name val="Segoe UI"/>
      <family val="2"/>
    </font>
    <font>
      <i/>
      <u/>
      <sz val="12"/>
      <name val="Cambria"/>
      <family val="1"/>
    </font>
    <font>
      <sz val="10"/>
      <name val="Cambria"/>
      <family val="1"/>
    </font>
    <font>
      <u/>
      <sz val="12"/>
      <color indexed="8"/>
      <name val="Cambria"/>
      <family val="1"/>
    </font>
    <font>
      <i/>
      <u/>
      <sz val="12"/>
      <color indexed="8"/>
      <name val="Cambria"/>
      <family val="1"/>
    </font>
    <font>
      <b/>
      <sz val="12"/>
      <name val="Segoe UI"/>
      <family val="2"/>
    </font>
    <font>
      <sz val="8"/>
      <name val="Segoe UI"/>
      <family val="2"/>
    </font>
    <font>
      <u/>
      <sz val="10"/>
      <name val="Cambria"/>
      <family val="1"/>
    </font>
    <font>
      <sz val="10"/>
      <name val="Segoe UI"/>
      <family val="2"/>
    </font>
    <font>
      <i/>
      <sz val="12"/>
      <color indexed="8"/>
      <name val="Cambria"/>
      <family val="1"/>
    </font>
    <font>
      <b/>
      <i/>
      <u/>
      <sz val="12"/>
      <color indexed="8"/>
      <name val="Cambria"/>
      <family val="1"/>
    </font>
    <font>
      <b/>
      <u/>
      <sz val="12"/>
      <color indexed="8"/>
      <name val="Cambria"/>
      <family val="1"/>
    </font>
    <font>
      <sz val="11"/>
      <color theme="1"/>
      <name val="Calibri"/>
      <family val="2"/>
      <scheme val="minor"/>
    </font>
    <font>
      <sz val="8"/>
      <color theme="1"/>
      <name val="Segoe UI"/>
      <family val="2"/>
    </font>
    <font>
      <sz val="10"/>
      <color theme="1"/>
      <name val="Segoe UI"/>
      <family val="2"/>
    </font>
    <font>
      <sz val="11"/>
      <color theme="1"/>
      <name val="Segoe UI"/>
      <family val="2"/>
    </font>
    <font>
      <sz val="11"/>
      <color rgb="FFC00000"/>
      <name val="Segoe UI"/>
      <family val="2"/>
    </font>
    <font>
      <sz val="10"/>
      <color rgb="FFC00000"/>
      <name val="Segoe UI"/>
      <family val="2"/>
    </font>
    <font>
      <sz val="12"/>
      <color theme="1"/>
      <name val="Cambria"/>
      <family val="1"/>
      <scheme val="major"/>
    </font>
    <font>
      <sz val="12"/>
      <color rgb="FFC00000"/>
      <name val="Cambria"/>
      <family val="1"/>
      <scheme val="major"/>
    </font>
    <font>
      <sz val="12"/>
      <color theme="1"/>
      <name val="Calibri"/>
      <family val="2"/>
      <scheme val="minor"/>
    </font>
    <font>
      <sz val="12"/>
      <color rgb="FFC00000"/>
      <name val="Calibri"/>
      <family val="2"/>
      <scheme val="minor"/>
    </font>
    <font>
      <b/>
      <sz val="16"/>
      <color theme="1"/>
      <name val="Cambria"/>
      <family val="1"/>
      <scheme val="major"/>
    </font>
    <font>
      <sz val="10"/>
      <color theme="1"/>
      <name val="Cambria"/>
      <family val="1"/>
      <scheme val="major"/>
    </font>
    <font>
      <b/>
      <sz val="14"/>
      <color theme="1"/>
      <name val="Cambria"/>
      <family val="1"/>
      <scheme val="major"/>
    </font>
    <font>
      <b/>
      <sz val="14"/>
      <color theme="0"/>
      <name val="Cambria"/>
      <family val="1"/>
      <scheme val="major"/>
    </font>
    <font>
      <sz val="12"/>
      <color theme="0"/>
      <name val="Cambria"/>
      <family val="1"/>
      <scheme val="major"/>
    </font>
    <font>
      <sz val="11"/>
      <color theme="0"/>
      <name val="Segoe UI"/>
      <family val="2"/>
    </font>
    <font>
      <sz val="10"/>
      <color theme="0"/>
      <name val="Segoe UI"/>
      <family val="2"/>
    </font>
    <font>
      <sz val="12"/>
      <color theme="0"/>
      <name val="Calibri"/>
      <family val="2"/>
      <scheme val="minor"/>
    </font>
    <font>
      <b/>
      <sz val="16"/>
      <color theme="0"/>
      <name val="Cambria"/>
      <family val="1"/>
      <scheme val="major"/>
    </font>
    <font>
      <sz val="12"/>
      <color theme="1"/>
      <name val="Segoe UI"/>
      <family val="2"/>
    </font>
    <font>
      <sz val="12"/>
      <color theme="0"/>
      <name val="Segoe UI"/>
      <family val="2"/>
    </font>
    <font>
      <sz val="10"/>
      <color theme="2" tint="-0.499984740745262"/>
      <name val="Segoe UI"/>
      <family val="2"/>
    </font>
    <font>
      <b/>
      <sz val="12"/>
      <color theme="2" tint="-0.499984740745262"/>
      <name val="Segoe UI"/>
      <family val="2"/>
    </font>
    <font>
      <b/>
      <sz val="10"/>
      <color theme="2" tint="-0.499984740745262"/>
      <name val="Segoe UI"/>
      <family val="2"/>
    </font>
    <font>
      <sz val="12"/>
      <color theme="2" tint="-0.499984740745262"/>
      <name val="Segoe UI"/>
      <family val="2"/>
    </font>
    <font>
      <b/>
      <u/>
      <sz val="10"/>
      <color theme="2" tint="-0.499984740745262"/>
      <name val="Segoe UI"/>
      <family val="2"/>
    </font>
    <font>
      <sz val="12"/>
      <color rgb="FFC00000"/>
      <name val="Segoe UI"/>
      <family val="2"/>
    </font>
    <font>
      <b/>
      <sz val="12"/>
      <color theme="0"/>
      <name val="Cambria"/>
      <family val="1"/>
      <scheme val="major"/>
    </font>
    <font>
      <b/>
      <sz val="10"/>
      <color theme="0"/>
      <name val="Segoe UI"/>
      <family val="2"/>
    </font>
    <font>
      <b/>
      <sz val="12"/>
      <color theme="0"/>
      <name val="Calibri"/>
      <family val="2"/>
      <scheme val="minor"/>
    </font>
    <font>
      <sz val="10"/>
      <color rgb="FFFF0000"/>
      <name val="Segoe UI"/>
      <family val="2"/>
    </font>
    <font>
      <sz val="14"/>
      <color theme="1"/>
      <name val="Segoe UI"/>
      <family val="2"/>
    </font>
    <font>
      <sz val="12"/>
      <color theme="2" tint="-0.249977111117893"/>
      <name val="Cambria"/>
      <family val="1"/>
      <scheme val="major"/>
    </font>
    <font>
      <sz val="12"/>
      <color theme="2" tint="-0.249977111117893"/>
      <name val="Segoe UI"/>
      <family val="2"/>
    </font>
    <font>
      <sz val="12"/>
      <name val="Cambria"/>
      <family val="1"/>
      <scheme val="major"/>
    </font>
    <font>
      <sz val="12"/>
      <name val="Calibri"/>
      <family val="2"/>
      <scheme val="minor"/>
    </font>
    <font>
      <b/>
      <sz val="12"/>
      <name val="Cambria"/>
      <family val="1"/>
      <scheme val="major"/>
    </font>
    <font>
      <sz val="10"/>
      <color theme="1"/>
      <name val="Calibri"/>
      <family val="2"/>
      <scheme val="minor"/>
    </font>
    <font>
      <sz val="10"/>
      <name val="Cambria"/>
      <family val="1"/>
      <scheme val="major"/>
    </font>
    <font>
      <b/>
      <sz val="12"/>
      <color theme="1"/>
      <name val="Cambria"/>
      <family val="1"/>
      <scheme val="major"/>
    </font>
    <font>
      <i/>
      <sz val="14"/>
      <color theme="1"/>
      <name val="Cambria"/>
      <family val="1"/>
      <scheme val="major"/>
    </font>
    <font>
      <i/>
      <sz val="12"/>
      <color theme="1"/>
      <name val="Cambria"/>
      <family val="1"/>
      <scheme val="major"/>
    </font>
    <font>
      <b/>
      <u/>
      <sz val="12"/>
      <color theme="1"/>
      <name val="Cambria"/>
      <family val="1"/>
      <scheme val="major"/>
    </font>
    <font>
      <sz val="10"/>
      <color theme="0"/>
      <name val="Cambria"/>
      <family val="1"/>
      <scheme val="major"/>
    </font>
    <font>
      <sz val="10"/>
      <color theme="2" tint="-0.249977111117893"/>
      <name val="Cambria"/>
      <family val="1"/>
      <scheme val="major"/>
    </font>
    <font>
      <b/>
      <sz val="10"/>
      <color theme="0"/>
      <name val="Cambria"/>
      <family val="1"/>
      <scheme val="major"/>
    </font>
    <font>
      <b/>
      <sz val="14"/>
      <color theme="0"/>
      <name val="Segoe UI"/>
      <family val="2"/>
    </font>
    <font>
      <b/>
      <sz val="20"/>
      <color theme="1"/>
      <name val="Cambria"/>
      <family val="1"/>
      <scheme val="major"/>
    </font>
    <font>
      <sz val="18"/>
      <color theme="1"/>
      <name val="Cambria"/>
      <family val="1"/>
      <scheme val="major"/>
    </font>
    <font>
      <sz val="14"/>
      <color theme="1"/>
      <name val="Cambria"/>
      <family val="1"/>
      <scheme val="major"/>
    </font>
    <font>
      <sz val="10"/>
      <color theme="1"/>
      <name val="Cambria"/>
      <family val="1"/>
    </font>
    <font>
      <b/>
      <sz val="10"/>
      <color rgb="FF0000CC"/>
      <name val="Century Gothic"/>
      <family val="2"/>
    </font>
    <font>
      <sz val="10"/>
      <name val="Calibri"/>
      <family val="2"/>
      <scheme val="minor"/>
    </font>
    <font>
      <b/>
      <sz val="12"/>
      <color theme="2" tint="-0.499984740745262"/>
      <name val="Cambria"/>
      <family val="1"/>
      <scheme val="maj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theme="2"/>
        <bgColor indexed="64"/>
      </patternFill>
    </fill>
    <fill>
      <patternFill patternType="solid">
        <fgColor theme="0" tint="-4.9989318521683403E-2"/>
        <bgColor indexed="64"/>
      </patternFill>
    </fill>
  </fills>
  <borders count="28">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
      <left/>
      <right/>
      <top/>
      <bottom style="thin">
        <color theme="0" tint="-0.249977111117893"/>
      </bottom>
      <diagonal/>
    </border>
    <border>
      <left/>
      <right/>
      <top/>
      <bottom style="double">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double">
        <color theme="0" tint="-0.249977111117893"/>
      </top>
      <bottom/>
      <diagonal/>
    </border>
    <border>
      <left/>
      <right/>
      <top/>
      <bottom style="dashed">
        <color theme="0" tint="-0.249977111117893"/>
      </bottom>
      <diagonal/>
    </border>
    <border>
      <left/>
      <right/>
      <top style="dashed">
        <color theme="0" tint="-0.249977111117893"/>
      </top>
      <bottom/>
      <diagonal/>
    </border>
    <border>
      <left/>
      <right/>
      <top/>
      <bottom style="medium">
        <color theme="0" tint="-0.249977111117893"/>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dotted">
        <color theme="0" tint="-0.249977111117893"/>
      </bottom>
      <diagonal/>
    </border>
    <border>
      <left/>
      <right/>
      <top style="thin">
        <color theme="0" tint="-0.249977111117893"/>
      </top>
      <bottom style="thin">
        <color theme="0" tint="-0.249977111117893"/>
      </bottom>
      <diagonal/>
    </border>
    <border>
      <left/>
      <right/>
      <top style="dashed">
        <color theme="0" tint="-0.249977111117893"/>
      </top>
      <bottom style="thin">
        <color theme="0" tint="-0.249977111117893"/>
      </bottom>
      <diagonal/>
    </border>
    <border>
      <left/>
      <right/>
      <top/>
      <bottom style="thin">
        <color theme="0"/>
      </bottom>
      <diagonal/>
    </border>
    <border>
      <left/>
      <right/>
      <top style="thin">
        <color theme="0" tint="-0.249977111117893"/>
      </top>
      <bottom style="thin">
        <color theme="0"/>
      </bottom>
      <diagonal/>
    </border>
    <border>
      <left/>
      <right/>
      <top style="thin">
        <color theme="0"/>
      </top>
      <bottom style="thin">
        <color theme="0"/>
      </bottom>
      <diagonal/>
    </border>
    <border>
      <left style="thin">
        <color theme="0" tint="-0.249977111117893"/>
      </left>
      <right/>
      <top/>
      <bottom/>
      <diagonal/>
    </border>
    <border>
      <left/>
      <right/>
      <top style="thin">
        <color theme="0" tint="-0.249977111117893"/>
      </top>
      <bottom/>
      <diagonal/>
    </border>
    <border>
      <left/>
      <right/>
      <top style="thin">
        <color theme="0"/>
      </top>
      <bottom/>
      <diagonal/>
    </border>
    <border>
      <left/>
      <right/>
      <top style="thin">
        <color theme="2" tint="-0.249977111117893"/>
      </top>
      <bottom/>
      <diagonal/>
    </border>
    <border>
      <left style="thin">
        <color theme="0"/>
      </left>
      <right/>
      <top/>
      <bottom/>
      <diagonal/>
    </border>
    <border>
      <left/>
      <right/>
      <top style="thin">
        <color theme="2" tint="-0.249977111117893"/>
      </top>
      <bottom style="thin">
        <color theme="2" tint="-0.249977111117893"/>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4">
    <xf numFmtId="0" fontId="0" fillId="0" borderId="0"/>
    <xf numFmtId="44" fontId="27" fillId="0" borderId="0" applyFont="0" applyFill="0" applyBorder="0" applyAlignment="0" applyProtection="0"/>
    <xf numFmtId="0" fontId="11" fillId="0" borderId="0" applyNumberFormat="0" applyFill="0" applyBorder="0" applyAlignment="0" applyProtection="0">
      <alignment vertical="top"/>
      <protection locked="0"/>
    </xf>
    <xf numFmtId="9" fontId="27" fillId="0" borderId="0" applyFont="0" applyFill="0" applyBorder="0" applyAlignment="0" applyProtection="0"/>
  </cellStyleXfs>
  <cellXfs count="319">
    <xf numFmtId="0" fontId="0" fillId="0" borderId="0" xfId="0"/>
    <xf numFmtId="0" fontId="28" fillId="2" borderId="4" xfId="0" applyFont="1" applyFill="1" applyBorder="1" applyAlignment="1">
      <alignment vertical="center"/>
    </xf>
    <xf numFmtId="0" fontId="28" fillId="2" borderId="0" xfId="0" applyFont="1" applyFill="1" applyAlignment="1">
      <alignment vertical="center"/>
    </xf>
    <xf numFmtId="0" fontId="0" fillId="2" borderId="0" xfId="0" applyFill="1"/>
    <xf numFmtId="166" fontId="28" fillId="2" borderId="0" xfId="0" applyNumberFormat="1" applyFont="1" applyFill="1" applyAlignment="1">
      <alignment horizontal="left" vertical="center"/>
    </xf>
    <xf numFmtId="0" fontId="29" fillId="2" borderId="0" xfId="0" applyFont="1" applyFill="1" applyAlignment="1">
      <alignment horizontal="left" vertical="center" indent="1"/>
    </xf>
    <xf numFmtId="0" fontId="29" fillId="2" borderId="5" xfId="0" applyFont="1" applyFill="1" applyBorder="1" applyAlignment="1">
      <alignment horizontal="left" vertical="center" indent="1"/>
    </xf>
    <xf numFmtId="0" fontId="29" fillId="3" borderId="0" xfId="0" applyFont="1" applyFill="1" applyAlignment="1">
      <alignment horizontal="left" vertical="center" indent="1"/>
    </xf>
    <xf numFmtId="0" fontId="29" fillId="2" borderId="0" xfId="0" applyFont="1" applyFill="1" applyAlignment="1">
      <alignment horizontal="left" indent="1"/>
    </xf>
    <xf numFmtId="0" fontId="30" fillId="2" borderId="0" xfId="0" applyFont="1" applyFill="1" applyAlignment="1">
      <alignment horizontal="left" vertical="center" indent="1"/>
    </xf>
    <xf numFmtId="0" fontId="31" fillId="2" borderId="0" xfId="0" applyFont="1" applyFill="1" applyAlignment="1">
      <alignment horizontal="left" vertical="center" indent="1"/>
    </xf>
    <xf numFmtId="0" fontId="30" fillId="3" borderId="0" xfId="0" applyFont="1" applyFill="1" applyAlignment="1">
      <alignment horizontal="left" vertical="center" indent="1"/>
    </xf>
    <xf numFmtId="0" fontId="31" fillId="3" borderId="0" xfId="0" applyFont="1" applyFill="1" applyAlignment="1">
      <alignment horizontal="left" vertical="center" indent="1"/>
    </xf>
    <xf numFmtId="0" fontId="32" fillId="2" borderId="0" xfId="0" applyFont="1" applyFill="1" applyAlignment="1">
      <alignment horizontal="left" vertical="center" indent="1"/>
    </xf>
    <xf numFmtId="0" fontId="33" fillId="2" borderId="0" xfId="0" applyFont="1" applyFill="1" applyAlignment="1">
      <alignment horizontal="left" vertical="center" indent="1"/>
    </xf>
    <xf numFmtId="0" fontId="34" fillId="2" borderId="0" xfId="0" applyFont="1" applyFill="1" applyAlignment="1">
      <alignment horizontal="left" vertical="center" indent="1"/>
    </xf>
    <xf numFmtId="0" fontId="35" fillId="2" borderId="0" xfId="0" applyFont="1" applyFill="1" applyAlignment="1">
      <alignment horizontal="left" vertical="center" indent="1"/>
    </xf>
    <xf numFmtId="0" fontId="35" fillId="2" borderId="5" xfId="0" applyFont="1" applyFill="1" applyBorder="1" applyAlignment="1">
      <alignment horizontal="left" vertical="center" indent="1"/>
    </xf>
    <xf numFmtId="0" fontId="36" fillId="2" borderId="0" xfId="0" applyFont="1" applyFill="1" applyAlignment="1">
      <alignment horizontal="left" vertical="center" indent="1"/>
    </xf>
    <xf numFmtId="0" fontId="33" fillId="2" borderId="0" xfId="0" applyFont="1" applyFill="1" applyAlignment="1">
      <alignment horizontal="left" indent="1"/>
    </xf>
    <xf numFmtId="0" fontId="29" fillId="2" borderId="7" xfId="0" applyFont="1" applyFill="1" applyBorder="1" applyAlignment="1">
      <alignment horizontal="left" vertical="center" indent="1"/>
    </xf>
    <xf numFmtId="0" fontId="33" fillId="2" borderId="0" xfId="0" quotePrefix="1" applyFont="1" applyFill="1" applyAlignment="1">
      <alignment horizontal="left" vertical="center" indent="1"/>
    </xf>
    <xf numFmtId="0" fontId="33" fillId="3" borderId="0" xfId="0" applyFont="1" applyFill="1" applyAlignment="1">
      <alignment horizontal="left" vertical="center" indent="1"/>
    </xf>
    <xf numFmtId="0" fontId="35" fillId="3" borderId="0" xfId="0" applyFont="1" applyFill="1" applyAlignment="1">
      <alignment horizontal="left" vertical="center" indent="1"/>
    </xf>
    <xf numFmtId="0" fontId="37" fillId="2" borderId="5" xfId="0" applyFont="1" applyFill="1" applyBorder="1" applyAlignment="1">
      <alignment horizontal="left" vertical="center" indent="1"/>
    </xf>
    <xf numFmtId="0" fontId="38" fillId="2" borderId="0" xfId="0" applyFont="1" applyFill="1" applyAlignment="1">
      <alignment horizontal="left" vertical="center" indent="1"/>
    </xf>
    <xf numFmtId="0" fontId="37" fillId="2" borderId="0" xfId="0" applyFont="1" applyFill="1" applyAlignment="1">
      <alignment horizontal="left" vertical="center" indent="1"/>
    </xf>
    <xf numFmtId="0" fontId="38" fillId="3" borderId="0" xfId="0" applyFont="1" applyFill="1" applyAlignment="1">
      <alignment horizontal="left" vertical="center" indent="1"/>
    </xf>
    <xf numFmtId="0" fontId="39" fillId="2" borderId="0" xfId="0" applyFont="1" applyFill="1" applyAlignment="1">
      <alignment horizontal="left" vertical="center" indent="1"/>
    </xf>
    <xf numFmtId="0" fontId="29" fillId="4" borderId="0" xfId="0" applyFont="1" applyFill="1" applyAlignment="1">
      <alignment horizontal="left" vertical="center" indent="1"/>
    </xf>
    <xf numFmtId="0" fontId="33" fillId="4" borderId="0" xfId="0" applyFont="1" applyFill="1" applyAlignment="1">
      <alignment horizontal="left" vertical="center" indent="1"/>
    </xf>
    <xf numFmtId="0" fontId="40" fillId="4" borderId="0" xfId="0" applyFont="1" applyFill="1" applyAlignment="1">
      <alignment horizontal="left" vertical="center" indent="1"/>
    </xf>
    <xf numFmtId="0" fontId="41" fillId="4" borderId="0" xfId="0" applyFont="1" applyFill="1" applyAlignment="1">
      <alignment horizontal="left" vertical="center" indent="1"/>
    </xf>
    <xf numFmtId="0" fontId="42" fillId="4" borderId="0" xfId="0" applyFont="1" applyFill="1" applyAlignment="1">
      <alignment horizontal="left" vertical="center" indent="1"/>
    </xf>
    <xf numFmtId="0" fontId="43" fillId="4" borderId="0" xfId="0" applyFont="1" applyFill="1" applyAlignment="1">
      <alignment horizontal="left" vertical="center" indent="1"/>
    </xf>
    <xf numFmtId="0" fontId="33" fillId="2" borderId="5" xfId="0" applyFont="1" applyFill="1" applyBorder="1" applyAlignment="1">
      <alignment horizontal="left" vertical="center" indent="1"/>
    </xf>
    <xf numFmtId="0" fontId="35" fillId="4" borderId="0" xfId="0" applyFont="1" applyFill="1" applyAlignment="1">
      <alignment horizontal="left" vertical="center" indent="1"/>
    </xf>
    <xf numFmtId="0" fontId="44" fillId="4" borderId="0" xfId="0" applyFont="1" applyFill="1" applyAlignment="1">
      <alignment horizontal="left" vertical="center" indent="1"/>
    </xf>
    <xf numFmtId="0" fontId="41" fillId="4" borderId="8" xfId="0" applyFont="1" applyFill="1" applyBorder="1" applyAlignment="1">
      <alignment horizontal="left" vertical="center" indent="1"/>
    </xf>
    <xf numFmtId="0" fontId="44" fillId="4" borderId="8" xfId="0" applyFont="1" applyFill="1" applyBorder="1" applyAlignment="1">
      <alignment horizontal="left" vertical="center" indent="1"/>
    </xf>
    <xf numFmtId="0" fontId="43" fillId="4" borderId="8" xfId="0" applyFont="1" applyFill="1" applyBorder="1" applyAlignment="1">
      <alignment horizontal="left" vertical="center" indent="1"/>
    </xf>
    <xf numFmtId="0" fontId="42" fillId="4" borderId="8" xfId="0" applyFont="1" applyFill="1" applyBorder="1" applyAlignment="1">
      <alignment horizontal="left" vertical="center" indent="1"/>
    </xf>
    <xf numFmtId="0" fontId="44" fillId="4" borderId="9" xfId="0" applyFont="1" applyFill="1" applyBorder="1" applyAlignment="1">
      <alignment horizontal="left" vertical="center" indent="1"/>
    </xf>
    <xf numFmtId="0" fontId="43" fillId="4" borderId="9" xfId="0" applyFont="1" applyFill="1" applyBorder="1" applyAlignment="1">
      <alignment horizontal="left" vertical="center" indent="1"/>
    </xf>
    <xf numFmtId="0" fontId="45" fillId="4" borderId="8" xfId="0" applyFont="1" applyFill="1" applyBorder="1" applyAlignment="1">
      <alignment horizontal="left" vertical="center" indent="1"/>
    </xf>
    <xf numFmtId="0" fontId="37" fillId="2" borderId="8" xfId="0" applyFont="1" applyFill="1" applyBorder="1" applyAlignment="1">
      <alignment horizontal="left" vertical="center" indent="1"/>
    </xf>
    <xf numFmtId="0" fontId="35" fillId="2" borderId="8" xfId="0" applyFont="1" applyFill="1" applyBorder="1" applyAlignment="1">
      <alignment horizontal="left" vertical="center" indent="1"/>
    </xf>
    <xf numFmtId="0" fontId="29" fillId="2" borderId="8" xfId="0" applyFont="1" applyFill="1" applyBorder="1" applyAlignment="1">
      <alignment horizontal="left" vertical="center" indent="1"/>
    </xf>
    <xf numFmtId="0" fontId="33" fillId="2" borderId="8" xfId="0" quotePrefix="1" applyFont="1" applyFill="1" applyBorder="1" applyAlignment="1">
      <alignment horizontal="left" vertical="center" indent="1"/>
    </xf>
    <xf numFmtId="0" fontId="39" fillId="2" borderId="8" xfId="0" quotePrefix="1" applyFont="1" applyFill="1" applyBorder="1" applyAlignment="1">
      <alignment horizontal="left" vertical="center" indent="1"/>
    </xf>
    <xf numFmtId="0" fontId="35" fillId="2" borderId="9" xfId="0" applyFont="1" applyFill="1" applyBorder="1" applyAlignment="1">
      <alignment horizontal="left" vertical="center" indent="1"/>
    </xf>
    <xf numFmtId="0" fontId="33" fillId="2" borderId="0" xfId="0" quotePrefix="1" applyFont="1" applyFill="1" applyAlignment="1">
      <alignment horizontal="left" indent="1"/>
    </xf>
    <xf numFmtId="0" fontId="38" fillId="2" borderId="0" xfId="0" applyFont="1" applyFill="1" applyAlignment="1">
      <alignment horizontal="left" indent="1"/>
    </xf>
    <xf numFmtId="0" fontId="30" fillId="2" borderId="0" xfId="0" applyFont="1" applyFill="1"/>
    <xf numFmtId="0" fontId="46" fillId="2" borderId="0" xfId="0" applyFont="1" applyFill="1" applyAlignment="1">
      <alignment horizontal="left" indent="1"/>
    </xf>
    <xf numFmtId="0" fontId="30" fillId="2" borderId="0" xfId="0" applyFont="1" applyFill="1" applyAlignment="1">
      <alignment vertical="center"/>
    </xf>
    <xf numFmtId="0" fontId="41" fillId="4" borderId="0" xfId="0" applyFont="1" applyFill="1" applyAlignment="1">
      <alignment horizontal="left" indent="1"/>
    </xf>
    <xf numFmtId="0" fontId="43" fillId="4" borderId="0" xfId="0" applyFont="1" applyFill="1" applyAlignment="1">
      <alignment horizontal="left" indent="1"/>
    </xf>
    <xf numFmtId="167" fontId="47" fillId="4" borderId="0" xfId="0" applyNumberFormat="1" applyFont="1" applyFill="1" applyAlignment="1">
      <alignment horizontal="left" indent="1"/>
    </xf>
    <xf numFmtId="0" fontId="28" fillId="2" borderId="0" xfId="0" applyFont="1" applyFill="1" applyAlignment="1">
      <alignment horizontal="left" vertical="center"/>
    </xf>
    <xf numFmtId="0" fontId="48" fillId="2" borderId="10" xfId="0" applyFont="1" applyFill="1" applyBorder="1" applyAlignment="1">
      <alignment vertical="center"/>
    </xf>
    <xf numFmtId="0" fontId="49" fillId="2" borderId="10" xfId="0" applyFont="1" applyFill="1" applyBorder="1" applyAlignment="1">
      <alignment horizontal="left" vertical="center"/>
    </xf>
    <xf numFmtId="0" fontId="48" fillId="5" borderId="10" xfId="0" applyFont="1" applyFill="1" applyBorder="1" applyAlignment="1">
      <alignment vertical="center"/>
    </xf>
    <xf numFmtId="0" fontId="48" fillId="5" borderId="10" xfId="0" applyFont="1" applyFill="1" applyBorder="1" applyAlignment="1">
      <alignment horizontal="center" vertical="center"/>
    </xf>
    <xf numFmtId="0" fontId="48" fillId="2" borderId="0" xfId="0" applyFont="1" applyFill="1" applyAlignment="1">
      <alignment vertical="center"/>
    </xf>
    <xf numFmtId="0" fontId="48" fillId="5" borderId="0" xfId="0" applyFont="1" applyFill="1" applyAlignment="1">
      <alignment vertical="center"/>
    </xf>
    <xf numFmtId="0" fontId="48" fillId="5" borderId="0" xfId="0" applyFont="1" applyFill="1" applyAlignment="1">
      <alignment horizontal="center" vertical="center"/>
    </xf>
    <xf numFmtId="0" fontId="48" fillId="2" borderId="4" xfId="0" applyFont="1" applyFill="1" applyBorder="1" applyAlignment="1">
      <alignment horizontal="center" vertical="center"/>
    </xf>
    <xf numFmtId="0" fontId="48" fillId="2" borderId="0" xfId="0" applyFont="1" applyFill="1" applyAlignment="1">
      <alignment horizontal="center" vertical="center"/>
    </xf>
    <xf numFmtId="165" fontId="48" fillId="2" borderId="0" xfId="0" applyNumberFormat="1" applyFont="1" applyFill="1" applyAlignment="1">
      <alignment horizontal="center" vertical="center"/>
    </xf>
    <xf numFmtId="164" fontId="48" fillId="2" borderId="0" xfId="0" applyNumberFormat="1" applyFont="1" applyFill="1" applyAlignment="1">
      <alignment horizontal="center" vertical="center"/>
    </xf>
    <xf numFmtId="164" fontId="48" fillId="5" borderId="0" xfId="0" applyNumberFormat="1" applyFont="1" applyFill="1" applyAlignment="1">
      <alignment horizontal="center" vertical="center"/>
    </xf>
    <xf numFmtId="0" fontId="48" fillId="2" borderId="4" xfId="0" applyFont="1" applyFill="1" applyBorder="1" applyAlignment="1">
      <alignment vertical="center"/>
    </xf>
    <xf numFmtId="164" fontId="49" fillId="2" borderId="4" xfId="0" applyNumberFormat="1" applyFont="1" applyFill="1" applyBorder="1" applyAlignment="1">
      <alignment horizontal="left" vertical="center"/>
    </xf>
    <xf numFmtId="164" fontId="48" fillId="2" borderId="4" xfId="0" applyNumberFormat="1" applyFont="1" applyFill="1" applyBorder="1" applyAlignment="1">
      <alignment horizontal="center" vertical="center"/>
    </xf>
    <xf numFmtId="0" fontId="50" fillId="5" borderId="11" xfId="0" applyFont="1" applyFill="1" applyBorder="1" applyAlignment="1">
      <alignment vertical="center"/>
    </xf>
    <xf numFmtId="0" fontId="50" fillId="5" borderId="11" xfId="0" applyFont="1" applyFill="1" applyBorder="1" applyAlignment="1">
      <alignment horizontal="center" vertical="center"/>
    </xf>
    <xf numFmtId="164" fontId="48" fillId="2" borderId="6" xfId="0" applyNumberFormat="1" applyFont="1" applyFill="1" applyBorder="1" applyAlignment="1">
      <alignment horizontal="center" vertical="center"/>
    </xf>
    <xf numFmtId="0" fontId="48" fillId="2" borderId="12" xfId="0" applyFont="1" applyFill="1" applyBorder="1" applyAlignment="1">
      <alignment horizontal="center" vertical="center"/>
    </xf>
    <xf numFmtId="0" fontId="48" fillId="2" borderId="6" xfId="0" applyFont="1" applyFill="1" applyBorder="1" applyAlignment="1">
      <alignment horizontal="center" vertical="center"/>
    </xf>
    <xf numFmtId="167" fontId="48" fillId="2" borderId="13" xfId="0" applyNumberFormat="1" applyFont="1" applyFill="1" applyBorder="1" applyAlignment="1">
      <alignment horizontal="center" vertical="center"/>
    </xf>
    <xf numFmtId="167" fontId="48" fillId="2" borderId="6" xfId="0" applyNumberFormat="1" applyFont="1" applyFill="1" applyBorder="1" applyAlignment="1">
      <alignment horizontal="center" vertical="center"/>
    </xf>
    <xf numFmtId="0" fontId="48" fillId="5" borderId="11" xfId="0" applyFont="1" applyFill="1" applyBorder="1" applyAlignment="1">
      <alignment vertical="center"/>
    </xf>
    <xf numFmtId="167" fontId="48" fillId="2" borderId="6" xfId="1" applyNumberFormat="1" applyFont="1" applyFill="1" applyBorder="1" applyAlignment="1">
      <alignment horizontal="center" vertical="center"/>
    </xf>
    <xf numFmtId="0" fontId="48" fillId="2" borderId="10" xfId="0" applyFont="1" applyFill="1" applyBorder="1" applyAlignment="1">
      <alignment horizontal="center" vertical="center"/>
    </xf>
    <xf numFmtId="0" fontId="49" fillId="2" borderId="0" xfId="0" applyFont="1" applyFill="1" applyAlignment="1">
      <alignment horizontal="left" vertical="center"/>
    </xf>
    <xf numFmtId="9" fontId="48" fillId="5" borderId="11" xfId="0" applyNumberFormat="1" applyFont="1" applyFill="1" applyBorder="1" applyAlignment="1">
      <alignment horizontal="center" vertical="center"/>
    </xf>
    <xf numFmtId="0" fontId="48" fillId="2" borderId="0" xfId="0" applyFont="1" applyFill="1" applyAlignment="1">
      <alignment horizontal="left" vertical="center"/>
    </xf>
    <xf numFmtId="9" fontId="48" fillId="5" borderId="0" xfId="0" applyNumberFormat="1" applyFont="1" applyFill="1" applyAlignment="1">
      <alignment horizontal="center" vertical="center"/>
    </xf>
    <xf numFmtId="0" fontId="48" fillId="5" borderId="0" xfId="0" applyFont="1" applyFill="1" applyAlignment="1">
      <alignment horizontal="left" vertical="center"/>
    </xf>
    <xf numFmtId="8" fontId="48" fillId="2" borderId="6" xfId="0" applyNumberFormat="1" applyFont="1" applyFill="1" applyBorder="1" applyAlignment="1">
      <alignment horizontal="center" vertical="center"/>
    </xf>
    <xf numFmtId="0" fontId="51" fillId="2" borderId="0" xfId="0" applyFont="1" applyFill="1" applyAlignment="1">
      <alignment horizontal="left" vertical="center"/>
    </xf>
    <xf numFmtId="0" fontId="48" fillId="3" borderId="0" xfId="0" applyFont="1" applyFill="1" applyAlignment="1">
      <alignment vertical="center"/>
    </xf>
    <xf numFmtId="0" fontId="48" fillId="3" borderId="0" xfId="0" applyFont="1" applyFill="1" applyAlignment="1">
      <alignment horizontal="left" vertical="center"/>
    </xf>
    <xf numFmtId="0" fontId="48" fillId="3" borderId="0" xfId="0" applyFont="1" applyFill="1" applyAlignment="1">
      <alignment horizontal="center" vertical="center"/>
    </xf>
    <xf numFmtId="0" fontId="51" fillId="2" borderId="14" xfId="0" applyFont="1" applyFill="1" applyBorder="1" applyAlignment="1">
      <alignment horizontal="left" vertical="center"/>
    </xf>
    <xf numFmtId="0" fontId="48" fillId="2" borderId="14" xfId="0" applyFont="1" applyFill="1" applyBorder="1" applyAlignment="1">
      <alignment vertical="center"/>
    </xf>
    <xf numFmtId="0" fontId="52" fillId="5" borderId="0" xfId="0" applyFont="1" applyFill="1" applyAlignment="1">
      <alignment vertical="center"/>
    </xf>
    <xf numFmtId="167" fontId="47" fillId="4" borderId="15" xfId="0" applyNumberFormat="1" applyFont="1" applyFill="1" applyBorder="1" applyAlignment="1">
      <alignment horizontal="left" indent="1"/>
    </xf>
    <xf numFmtId="167" fontId="47" fillId="4" borderId="4" xfId="0" applyNumberFormat="1" applyFont="1" applyFill="1" applyBorder="1" applyAlignment="1">
      <alignment horizontal="left" indent="1"/>
    </xf>
    <xf numFmtId="0" fontId="53" fillId="2" borderId="0" xfId="0" applyFont="1" applyFill="1"/>
    <xf numFmtId="8" fontId="47" fillId="4" borderId="0" xfId="0" applyNumberFormat="1" applyFont="1" applyFill="1" applyAlignment="1">
      <alignment horizontal="left" indent="1"/>
    </xf>
    <xf numFmtId="0" fontId="47" fillId="4" borderId="0" xfId="0" applyFont="1" applyFill="1" applyAlignment="1">
      <alignment horizontal="left" vertical="center" indent="1"/>
    </xf>
    <xf numFmtId="0" fontId="29" fillId="3" borderId="0" xfId="0" applyFont="1" applyFill="1" applyAlignment="1">
      <alignment horizontal="left" indent="1"/>
    </xf>
    <xf numFmtId="0" fontId="54" fillId="4" borderId="0" xfId="0" applyFont="1" applyFill="1" applyAlignment="1">
      <alignment horizontal="left" indent="1"/>
    </xf>
    <xf numFmtId="167" fontId="53" fillId="4" borderId="0" xfId="0" applyNumberFormat="1" applyFont="1" applyFill="1" applyAlignment="1">
      <alignment horizontal="left" vertical="center" indent="1"/>
    </xf>
    <xf numFmtId="0" fontId="54" fillId="4" borderId="6" xfId="0" applyFont="1" applyFill="1" applyBorder="1" applyAlignment="1">
      <alignment horizontal="left" vertical="center" indent="1"/>
    </xf>
    <xf numFmtId="0" fontId="55" fillId="4" borderId="6" xfId="0" applyFont="1" applyFill="1" applyBorder="1" applyAlignment="1">
      <alignment horizontal="left" vertical="center" indent="1"/>
    </xf>
    <xf numFmtId="0" fontId="53" fillId="6" borderId="4" xfId="0" applyFont="1" applyFill="1" applyBorder="1" applyAlignment="1">
      <alignment horizontal="left" indent="1"/>
    </xf>
    <xf numFmtId="0" fontId="53" fillId="6" borderId="4" xfId="0" applyFont="1" applyFill="1" applyBorder="1"/>
    <xf numFmtId="0" fontId="53" fillId="6" borderId="15" xfId="0" applyFont="1" applyFill="1" applyBorder="1" applyAlignment="1">
      <alignment horizontal="left" indent="1"/>
    </xf>
    <xf numFmtId="0" fontId="53" fillId="6" borderId="16" xfId="0" applyFont="1" applyFill="1" applyBorder="1" applyAlignment="1">
      <alignment horizontal="left" indent="1"/>
    </xf>
    <xf numFmtId="0" fontId="56" fillId="4" borderId="6" xfId="0" applyFont="1" applyFill="1" applyBorder="1" applyAlignment="1">
      <alignment horizontal="left" vertical="center" indent="1"/>
    </xf>
    <xf numFmtId="167" fontId="47" fillId="4" borderId="17" xfId="0" applyNumberFormat="1" applyFont="1" applyFill="1" applyBorder="1" applyAlignment="1">
      <alignment horizontal="left" indent="1"/>
    </xf>
    <xf numFmtId="167" fontId="48" fillId="2" borderId="0" xfId="0" applyNumberFormat="1" applyFont="1" applyFill="1" applyAlignment="1">
      <alignment horizontal="center" vertical="center"/>
    </xf>
    <xf numFmtId="0" fontId="53" fillId="6" borderId="4" xfId="0" applyFont="1" applyFill="1" applyBorder="1" applyAlignment="1" applyProtection="1">
      <alignment horizontal="left" indent="1"/>
      <protection locked="0"/>
    </xf>
    <xf numFmtId="165" fontId="53" fillId="6" borderId="4" xfId="0" applyNumberFormat="1" applyFont="1" applyFill="1" applyBorder="1" applyAlignment="1" applyProtection="1">
      <alignment horizontal="left" indent="1"/>
      <protection locked="0"/>
    </xf>
    <xf numFmtId="0" fontId="53" fillId="6" borderId="6" xfId="0" applyFont="1" applyFill="1" applyBorder="1" applyAlignment="1" applyProtection="1">
      <alignment horizontal="left" vertical="center" indent="1"/>
      <protection locked="0"/>
    </xf>
    <xf numFmtId="165" fontId="53" fillId="6" borderId="6" xfId="0" applyNumberFormat="1" applyFont="1" applyFill="1" applyBorder="1" applyAlignment="1" applyProtection="1">
      <alignment horizontal="left" vertical="center" indent="1"/>
      <protection locked="0"/>
    </xf>
    <xf numFmtId="20" fontId="53" fillId="6" borderId="6" xfId="0" applyNumberFormat="1" applyFont="1" applyFill="1" applyBorder="1" applyAlignment="1" applyProtection="1">
      <alignment horizontal="left" vertical="center" indent="1"/>
      <protection locked="0"/>
    </xf>
    <xf numFmtId="167" fontId="53" fillId="6" borderId="15" xfId="0" applyNumberFormat="1" applyFont="1" applyFill="1" applyBorder="1" applyAlignment="1" applyProtection="1">
      <alignment horizontal="left" vertical="center" indent="1"/>
      <protection locked="0"/>
    </xf>
    <xf numFmtId="0" fontId="29" fillId="3" borderId="0" xfId="0" applyFont="1" applyFill="1" applyAlignment="1">
      <alignment vertical="center" wrapText="1"/>
    </xf>
    <xf numFmtId="0" fontId="57" fillId="3" borderId="0" xfId="0" applyFont="1" applyFill="1" applyAlignment="1">
      <alignment horizontal="justify" vertical="center"/>
    </xf>
    <xf numFmtId="0" fontId="58" fillId="3" borderId="0" xfId="0" applyFont="1" applyFill="1" applyAlignment="1">
      <alignment horizontal="left" indent="1"/>
    </xf>
    <xf numFmtId="0" fontId="46" fillId="3" borderId="0" xfId="0" applyFont="1" applyFill="1" applyAlignment="1">
      <alignment horizontal="left" indent="1"/>
    </xf>
    <xf numFmtId="0" fontId="46" fillId="3" borderId="0" xfId="0" applyFont="1" applyFill="1" applyAlignment="1">
      <alignment horizontal="center"/>
    </xf>
    <xf numFmtId="167" fontId="46" fillId="3" borderId="0" xfId="1" applyNumberFormat="1" applyFont="1" applyFill="1" applyBorder="1" applyAlignment="1">
      <alignment horizontal="center"/>
    </xf>
    <xf numFmtId="0" fontId="39" fillId="2" borderId="0" xfId="0" applyFont="1" applyFill="1" applyAlignment="1">
      <alignment horizontal="left" vertical="center"/>
    </xf>
    <xf numFmtId="1" fontId="48" fillId="2" borderId="6" xfId="0" applyNumberFormat="1" applyFont="1" applyFill="1" applyBorder="1" applyAlignment="1">
      <alignment horizontal="center" vertical="center"/>
    </xf>
    <xf numFmtId="0" fontId="53" fillId="6" borderId="16" xfId="0" applyFont="1" applyFill="1" applyBorder="1" applyAlignment="1" applyProtection="1">
      <alignment horizontal="left" indent="1"/>
      <protection locked="0"/>
    </xf>
    <xf numFmtId="168" fontId="48" fillId="2" borderId="0" xfId="0" applyNumberFormat="1" applyFont="1" applyFill="1" applyAlignment="1">
      <alignment horizontal="center" vertical="center"/>
    </xf>
    <xf numFmtId="0" fontId="47" fillId="4" borderId="18" xfId="0" applyFont="1" applyFill="1" applyBorder="1" applyAlignment="1">
      <alignment horizontal="left" indent="1"/>
    </xf>
    <xf numFmtId="0" fontId="47" fillId="4" borderId="19" xfId="0" applyFont="1" applyFill="1" applyBorder="1" applyAlignment="1">
      <alignment horizontal="left" indent="1"/>
    </xf>
    <xf numFmtId="167" fontId="48" fillId="2" borderId="20" xfId="0" applyNumberFormat="1" applyFont="1" applyFill="1" applyBorder="1" applyAlignment="1">
      <alignment horizontal="center" vertical="center"/>
    </xf>
    <xf numFmtId="0" fontId="53" fillId="6" borderId="15" xfId="0" applyFont="1" applyFill="1" applyBorder="1" applyAlignment="1" applyProtection="1">
      <alignment horizontal="left" indent="1"/>
      <protection locked="0"/>
    </xf>
    <xf numFmtId="0" fontId="50" fillId="2" borderId="6" xfId="0" applyFont="1" applyFill="1" applyBorder="1" applyAlignment="1">
      <alignment horizontal="center" vertical="center"/>
    </xf>
    <xf numFmtId="1" fontId="48" fillId="2" borderId="0" xfId="0" applyNumberFormat="1" applyFont="1" applyFill="1" applyAlignment="1">
      <alignment horizontal="center" vertical="center"/>
    </xf>
    <xf numFmtId="9" fontId="48" fillId="2" borderId="6" xfId="0" applyNumberFormat="1" applyFont="1" applyFill="1" applyBorder="1" applyAlignment="1">
      <alignment horizontal="center" vertical="center"/>
    </xf>
    <xf numFmtId="1" fontId="48" fillId="2" borderId="0" xfId="0" applyNumberFormat="1" applyFont="1" applyFill="1" applyAlignment="1">
      <alignment horizontal="left" vertical="center"/>
    </xf>
    <xf numFmtId="167" fontId="53" fillId="6" borderId="21" xfId="0" applyNumberFormat="1" applyFont="1" applyFill="1" applyBorder="1" applyAlignment="1" applyProtection="1">
      <alignment horizontal="left" vertical="center" indent="1"/>
      <protection locked="0"/>
    </xf>
    <xf numFmtId="8" fontId="47" fillId="4" borderId="17" xfId="0" applyNumberFormat="1" applyFont="1" applyFill="1" applyBorder="1" applyAlignment="1">
      <alignment horizontal="left" indent="1"/>
    </xf>
    <xf numFmtId="167" fontId="53" fillId="4" borderId="22" xfId="0" applyNumberFormat="1" applyFont="1" applyFill="1" applyBorder="1" applyAlignment="1">
      <alignment horizontal="left" vertical="center" indent="1"/>
    </xf>
    <xf numFmtId="0" fontId="59" fillId="4" borderId="0" xfId="0" applyFont="1" applyFill="1" applyAlignment="1">
      <alignment horizontal="left" wrapText="1" indent="1"/>
    </xf>
    <xf numFmtId="8" fontId="60" fillId="4" borderId="23" xfId="0" applyNumberFormat="1" applyFont="1" applyFill="1" applyBorder="1" applyAlignment="1">
      <alignment horizontal="left" indent="1"/>
    </xf>
    <xf numFmtId="0" fontId="40" fillId="4" borderId="0" xfId="0" applyFont="1" applyFill="1" applyAlignment="1">
      <alignment horizontal="left" indent="1"/>
    </xf>
    <xf numFmtId="0" fontId="43" fillId="4" borderId="24" xfId="0" applyFont="1" applyFill="1" applyBorder="1" applyAlignment="1">
      <alignment horizontal="left" indent="1"/>
    </xf>
    <xf numFmtId="165" fontId="43" fillId="2" borderId="0" xfId="0" applyNumberFormat="1" applyFont="1" applyFill="1" applyAlignment="1">
      <alignment horizontal="left" vertical="center" indent="1"/>
    </xf>
    <xf numFmtId="167" fontId="48" fillId="2" borderId="0" xfId="0" applyNumberFormat="1" applyFont="1" applyFill="1" applyAlignment="1">
      <alignment vertical="center"/>
    </xf>
    <xf numFmtId="0" fontId="33" fillId="2" borderId="0" xfId="0" applyFont="1" applyFill="1" applyAlignment="1">
      <alignment horizontal="right" indent="1"/>
    </xf>
    <xf numFmtId="168" fontId="53" fillId="6" borderId="15" xfId="0" applyNumberFormat="1" applyFont="1" applyFill="1" applyBorder="1" applyAlignment="1" applyProtection="1">
      <alignment horizontal="center"/>
      <protection locked="0"/>
    </xf>
    <xf numFmtId="0" fontId="29" fillId="6" borderId="0" xfId="0" applyFont="1" applyFill="1" applyAlignment="1">
      <alignment horizontal="left" vertical="center" indent="1"/>
    </xf>
    <xf numFmtId="0" fontId="33" fillId="6" borderId="0" xfId="0" applyFont="1" applyFill="1" applyAlignment="1">
      <alignment horizontal="left" indent="1"/>
    </xf>
    <xf numFmtId="0" fontId="38" fillId="6" borderId="0" xfId="0" applyFont="1" applyFill="1" applyAlignment="1">
      <alignment horizontal="left" indent="1"/>
    </xf>
    <xf numFmtId="0" fontId="29" fillId="6" borderId="0" xfId="0" applyFont="1" applyFill="1" applyAlignment="1">
      <alignment horizontal="left" indent="1"/>
    </xf>
    <xf numFmtId="0" fontId="33" fillId="6" borderId="0" xfId="0" applyFont="1" applyFill="1" applyAlignment="1">
      <alignment horizontal="left" vertical="center" indent="1"/>
    </xf>
    <xf numFmtId="168" fontId="53" fillId="6" borderId="4" xfId="0" applyNumberFormat="1" applyFont="1" applyFill="1" applyBorder="1" applyAlignment="1" applyProtection="1">
      <alignment horizontal="center"/>
      <protection locked="0"/>
    </xf>
    <xf numFmtId="0" fontId="35" fillId="2" borderId="7"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xf numFmtId="0" fontId="12" fillId="2" borderId="0" xfId="0" applyFont="1" applyFill="1" applyAlignment="1">
      <alignment horizontal="right" vertical="center" indent="1"/>
    </xf>
    <xf numFmtId="0" fontId="61" fillId="2" borderId="0" xfId="0" applyFont="1" applyFill="1" applyAlignment="1">
      <alignment horizontal="left" vertical="center" indent="1"/>
    </xf>
    <xf numFmtId="0" fontId="62" fillId="2" borderId="0" xfId="0" applyFont="1" applyFill="1" applyAlignment="1">
      <alignment horizontal="left" vertical="center" indent="1"/>
    </xf>
    <xf numFmtId="0" fontId="61" fillId="2" borderId="0" xfId="0" applyFont="1" applyFill="1" applyAlignment="1">
      <alignment horizontal="left" indent="1"/>
    </xf>
    <xf numFmtId="167" fontId="15" fillId="2" borderId="4" xfId="0" applyNumberFormat="1" applyFont="1" applyFill="1" applyBorder="1" applyAlignment="1">
      <alignment horizontal="left" indent="1"/>
    </xf>
    <xf numFmtId="0" fontId="61" fillId="2" borderId="0" xfId="0" applyFont="1" applyFill="1" applyAlignment="1">
      <alignment horizontal="center"/>
    </xf>
    <xf numFmtId="167" fontId="15" fillId="2" borderId="15" xfId="0" applyNumberFormat="1" applyFont="1" applyFill="1" applyBorder="1" applyAlignment="1">
      <alignment horizontal="left" indent="1"/>
    </xf>
    <xf numFmtId="0" fontId="63" fillId="2" borderId="0" xfId="0" applyFont="1" applyFill="1" applyAlignment="1">
      <alignment horizontal="left" indent="1"/>
    </xf>
    <xf numFmtId="0" fontId="57" fillId="3" borderId="0" xfId="2" applyFont="1" applyFill="1" applyAlignment="1" applyProtection="1">
      <alignment vertical="center" wrapText="1"/>
    </xf>
    <xf numFmtId="0" fontId="38" fillId="2" borderId="0" xfId="0" applyFont="1" applyFill="1" applyAlignment="1">
      <alignment vertical="center" wrapText="1"/>
    </xf>
    <xf numFmtId="0" fontId="64" fillId="3" borderId="0" xfId="0" applyFont="1" applyFill="1" applyAlignment="1">
      <alignment horizontal="left" vertical="center" indent="1"/>
    </xf>
    <xf numFmtId="0" fontId="64" fillId="2" borderId="0" xfId="0" applyFont="1" applyFill="1" applyAlignment="1">
      <alignment horizontal="left" vertical="center" indent="1"/>
    </xf>
    <xf numFmtId="0" fontId="65" fillId="2" borderId="0" xfId="0" applyFont="1" applyFill="1" applyAlignment="1">
      <alignment horizontal="left"/>
    </xf>
    <xf numFmtId="0" fontId="66" fillId="2" borderId="0" xfId="0" applyFont="1" applyFill="1" applyAlignment="1">
      <alignment horizontal="left" vertical="center"/>
    </xf>
    <xf numFmtId="0" fontId="46" fillId="2" borderId="0" xfId="0" applyFont="1" applyFill="1" applyAlignment="1">
      <alignment horizontal="left" vertical="center" indent="1"/>
    </xf>
    <xf numFmtId="0" fontId="66" fillId="2" borderId="5" xfId="0" applyFont="1" applyFill="1" applyBorder="1" applyAlignment="1">
      <alignment horizontal="left" vertical="center" indent="1"/>
    </xf>
    <xf numFmtId="0" fontId="46" fillId="2" borderId="5" xfId="0" applyFont="1" applyFill="1" applyBorder="1" applyAlignment="1">
      <alignment horizontal="left" vertical="center" indent="1"/>
    </xf>
    <xf numFmtId="0" fontId="66" fillId="2" borderId="0" xfId="0" applyFont="1" applyFill="1" applyAlignment="1">
      <alignment horizontal="left" vertical="center" indent="1"/>
    </xf>
    <xf numFmtId="0" fontId="46" fillId="2" borderId="7" xfId="0" applyFont="1" applyFill="1" applyBorder="1" applyAlignment="1">
      <alignment horizontal="left" vertical="center" indent="1"/>
    </xf>
    <xf numFmtId="0" fontId="53" fillId="2" borderId="0" xfId="0" applyFont="1" applyFill="1" applyAlignment="1">
      <alignment horizontal="left" vertical="center" indent="1"/>
    </xf>
    <xf numFmtId="0" fontId="46" fillId="3" borderId="0" xfId="0" applyFont="1" applyFill="1" applyAlignment="1">
      <alignment horizontal="left" vertical="center" indent="1"/>
    </xf>
    <xf numFmtId="0" fontId="15" fillId="2" borderId="0" xfId="0" applyFont="1" applyFill="1" applyAlignment="1">
      <alignment horizontal="left" vertical="center" indent="1"/>
    </xf>
    <xf numFmtId="0" fontId="15" fillId="2" borderId="0" xfId="0" applyFont="1" applyFill="1" applyAlignment="1">
      <alignment horizontal="left" indent="1"/>
    </xf>
    <xf numFmtId="0" fontId="15" fillId="2" borderId="24" xfId="0" applyFont="1" applyFill="1" applyBorder="1" applyAlignment="1">
      <alignment horizontal="left" indent="1"/>
    </xf>
    <xf numFmtId="167" fontId="20" fillId="2" borderId="0" xfId="0" applyNumberFormat="1" applyFont="1" applyFill="1" applyAlignment="1">
      <alignment horizontal="center"/>
    </xf>
    <xf numFmtId="0" fontId="15" fillId="2" borderId="0" xfId="0" applyFont="1" applyFill="1" applyAlignment="1">
      <alignment vertical="center"/>
    </xf>
    <xf numFmtId="0" fontId="15" fillId="2" borderId="0" xfId="0" applyFont="1" applyFill="1" applyAlignment="1">
      <alignment horizontal="right" vertical="center"/>
    </xf>
    <xf numFmtId="0" fontId="21" fillId="2" borderId="0" xfId="0" applyFont="1" applyFill="1" applyAlignment="1">
      <alignment horizontal="left"/>
    </xf>
    <xf numFmtId="0" fontId="57" fillId="3" borderId="0" xfId="2" applyFont="1" applyFill="1" applyAlignment="1" applyProtection="1">
      <alignment horizontal="left" vertical="center" wrapText="1"/>
    </xf>
    <xf numFmtId="0" fontId="33" fillId="2" borderId="0" xfId="0" applyFont="1" applyFill="1" applyAlignment="1">
      <alignment horizontal="left"/>
    </xf>
    <xf numFmtId="0" fontId="53" fillId="6" borderId="4" xfId="0" applyFont="1" applyFill="1" applyBorder="1" applyAlignment="1">
      <alignment vertical="center"/>
    </xf>
    <xf numFmtId="0" fontId="53" fillId="6" borderId="15" xfId="0" applyFont="1" applyFill="1" applyBorder="1" applyAlignment="1">
      <alignment horizontal="left" vertical="center"/>
    </xf>
    <xf numFmtId="0" fontId="31" fillId="2" borderId="0" xfId="0" applyFont="1" applyFill="1" applyAlignment="1">
      <alignment horizontal="left" vertical="center"/>
    </xf>
    <xf numFmtId="0" fontId="30" fillId="2" borderId="0" xfId="0" applyFont="1" applyFill="1" applyAlignment="1">
      <alignment horizontal="left" vertical="center"/>
    </xf>
    <xf numFmtId="168" fontId="53" fillId="0" borderId="0" xfId="0" applyNumberFormat="1" applyFont="1" applyAlignment="1" applyProtection="1">
      <alignment horizontal="center"/>
      <protection locked="0"/>
    </xf>
    <xf numFmtId="0" fontId="59" fillId="4" borderId="0" xfId="0" applyFont="1" applyFill="1" applyAlignment="1">
      <alignment horizontal="left" indent="3"/>
    </xf>
    <xf numFmtId="8" fontId="60" fillId="4" borderId="0" xfId="0" applyNumberFormat="1" applyFont="1" applyFill="1" applyAlignment="1">
      <alignment horizontal="left" indent="1"/>
    </xf>
    <xf numFmtId="8" fontId="60" fillId="4" borderId="25" xfId="0" applyNumberFormat="1" applyFont="1" applyFill="1" applyBorder="1" applyAlignment="1">
      <alignment horizontal="left" indent="1"/>
    </xf>
    <xf numFmtId="0" fontId="59" fillId="4" borderId="0" xfId="0" applyFont="1" applyFill="1" applyAlignment="1">
      <alignment horizontal="left" vertical="center" indent="1"/>
    </xf>
    <xf numFmtId="167" fontId="60" fillId="4" borderId="25" xfId="0" applyNumberFormat="1" applyFont="1" applyFill="1" applyBorder="1" applyAlignment="1">
      <alignment horizontal="left" indent="1"/>
    </xf>
    <xf numFmtId="167" fontId="41" fillId="4" borderId="0" xfId="0" applyNumberFormat="1" applyFont="1" applyFill="1" applyAlignment="1">
      <alignment horizontal="left" indent="1"/>
    </xf>
    <xf numFmtId="0" fontId="67" fillId="2" borderId="0" xfId="0" quotePrefix="1" applyFont="1" applyFill="1" applyAlignment="1">
      <alignment horizontal="left" wrapText="1" indent="1"/>
    </xf>
    <xf numFmtId="0" fontId="23" fillId="2" borderId="0" xfId="0" applyFont="1" applyFill="1" applyAlignment="1">
      <alignment horizontal="left" indent="1"/>
    </xf>
    <xf numFmtId="0" fontId="67" fillId="2" borderId="0" xfId="0" quotePrefix="1" applyFont="1" applyFill="1" applyAlignment="1">
      <alignment horizontal="left" wrapText="1"/>
    </xf>
    <xf numFmtId="165" fontId="47" fillId="2" borderId="0" xfId="0" applyNumberFormat="1" applyFont="1" applyFill="1" applyAlignment="1">
      <alignment horizontal="left" vertical="center" indent="1"/>
    </xf>
    <xf numFmtId="0" fontId="68" fillId="2" borderId="0" xfId="0" quotePrefix="1" applyFont="1" applyFill="1" applyAlignment="1">
      <alignment horizontal="left" indent="1"/>
    </xf>
    <xf numFmtId="0" fontId="69" fillId="2" borderId="0" xfId="0" applyFont="1" applyFill="1" applyAlignment="1">
      <alignment horizontal="left" indent="1"/>
    </xf>
    <xf numFmtId="0" fontId="15" fillId="2" borderId="0" xfId="0" applyFont="1" applyFill="1" applyAlignment="1">
      <alignment horizontal="right"/>
    </xf>
    <xf numFmtId="167" fontId="20" fillId="2" borderId="0" xfId="0" applyNumberFormat="1" applyFont="1" applyFill="1" applyAlignment="1" applyProtection="1">
      <alignment horizontal="left" indent="1"/>
      <protection locked="0"/>
    </xf>
    <xf numFmtId="167" fontId="15" fillId="2" borderId="0" xfId="0" applyNumberFormat="1" applyFont="1" applyFill="1" applyAlignment="1" applyProtection="1">
      <alignment horizontal="left" indent="1"/>
      <protection locked="0"/>
    </xf>
    <xf numFmtId="167" fontId="53" fillId="2" borderId="4" xfId="0" applyNumberFormat="1" applyFont="1" applyFill="1" applyBorder="1" applyAlignment="1" applyProtection="1">
      <alignment horizontal="left" indent="1"/>
      <protection locked="0"/>
    </xf>
    <xf numFmtId="0" fontId="15" fillId="2" borderId="0" xfId="0" applyFont="1" applyFill="1" applyProtection="1">
      <protection locked="0"/>
    </xf>
    <xf numFmtId="0" fontId="15" fillId="2" borderId="1" xfId="0" applyFont="1" applyFill="1" applyBorder="1" applyProtection="1">
      <protection locked="0"/>
    </xf>
    <xf numFmtId="0" fontId="0" fillId="0" borderId="0" xfId="0" applyProtection="1">
      <protection locked="0"/>
    </xf>
    <xf numFmtId="14" fontId="15" fillId="6" borderId="15" xfId="0" applyNumberFormat="1" applyFont="1" applyFill="1" applyBorder="1" applyAlignment="1">
      <alignment horizontal="left"/>
    </xf>
    <xf numFmtId="167" fontId="15" fillId="2" borderId="17" xfId="0" applyNumberFormat="1" applyFont="1" applyFill="1" applyBorder="1" applyAlignment="1">
      <alignment horizontal="left" indent="1"/>
    </xf>
    <xf numFmtId="167" fontId="20" fillId="2" borderId="15" xfId="0" applyNumberFormat="1" applyFont="1" applyFill="1" applyBorder="1" applyAlignment="1">
      <alignment horizontal="left" indent="1"/>
    </xf>
    <xf numFmtId="0" fontId="70" fillId="4" borderId="0" xfId="0" applyFont="1" applyFill="1" applyAlignment="1">
      <alignment horizontal="left" vertical="center" indent="1"/>
    </xf>
    <xf numFmtId="0" fontId="70" fillId="4" borderId="0" xfId="0" applyFont="1" applyFill="1" applyAlignment="1">
      <alignment horizontal="left" indent="1"/>
    </xf>
    <xf numFmtId="0" fontId="71" fillId="4" borderId="0" xfId="0" applyFont="1" applyFill="1" applyAlignment="1">
      <alignment horizontal="left" indent="1"/>
    </xf>
    <xf numFmtId="0" fontId="15" fillId="2" borderId="4" xfId="0" applyFont="1" applyFill="1" applyBorder="1" applyAlignment="1">
      <alignment horizontal="left" indent="1"/>
    </xf>
    <xf numFmtId="0" fontId="15" fillId="2" borderId="4" xfId="0" applyFont="1" applyFill="1" applyBorder="1" applyAlignment="1">
      <alignment horizontal="center"/>
    </xf>
    <xf numFmtId="0" fontId="54" fillId="4" borderId="6" xfId="0" applyFont="1" applyFill="1" applyBorder="1" applyAlignment="1">
      <alignment horizontal="center" vertical="center" wrapText="1"/>
    </xf>
    <xf numFmtId="0" fontId="54" fillId="4" borderId="6" xfId="0" applyFont="1" applyFill="1" applyBorder="1" applyAlignment="1">
      <alignment horizontal="center" vertical="center"/>
    </xf>
    <xf numFmtId="0" fontId="57" fillId="3" borderId="0" xfId="0" applyFont="1" applyFill="1" applyAlignment="1">
      <alignment vertical="center" wrapText="1"/>
    </xf>
    <xf numFmtId="0" fontId="70" fillId="4" borderId="0" xfId="0" applyFont="1" applyFill="1" applyAlignment="1">
      <alignment horizontal="center"/>
    </xf>
    <xf numFmtId="165" fontId="15" fillId="6" borderId="4" xfId="0" applyNumberFormat="1" applyFont="1" applyFill="1" applyBorder="1" applyAlignment="1">
      <alignment horizontal="left" indent="1"/>
    </xf>
    <xf numFmtId="165" fontId="15" fillId="6" borderId="15" xfId="0" applyNumberFormat="1" applyFont="1" applyFill="1" applyBorder="1" applyAlignment="1">
      <alignment horizontal="left" indent="1"/>
    </xf>
    <xf numFmtId="167" fontId="72" fillId="4" borderId="0" xfId="0" applyNumberFormat="1" applyFont="1" applyFill="1" applyAlignment="1">
      <alignment horizontal="left" vertical="center" indent="1"/>
    </xf>
    <xf numFmtId="0" fontId="15" fillId="6" borderId="4" xfId="0" applyFont="1" applyFill="1" applyBorder="1" applyAlignment="1">
      <alignment horizontal="left" indent="1"/>
    </xf>
    <xf numFmtId="0" fontId="15" fillId="6" borderId="15" xfId="0" applyFont="1" applyFill="1" applyBorder="1" applyAlignment="1">
      <alignment horizontal="left" indent="1"/>
    </xf>
    <xf numFmtId="14" fontId="15" fillId="6" borderId="15" xfId="0" applyNumberFormat="1" applyFont="1" applyFill="1" applyBorder="1" applyAlignment="1">
      <alignment horizontal="left" indent="1"/>
    </xf>
    <xf numFmtId="168" fontId="53" fillId="6" borderId="4" xfId="0" applyNumberFormat="1" applyFont="1" applyFill="1" applyBorder="1" applyAlignment="1" applyProtection="1">
      <alignment horizontal="left" indent="1"/>
      <protection locked="0"/>
    </xf>
    <xf numFmtId="165" fontId="23" fillId="2" borderId="0" xfId="0" applyNumberFormat="1" applyFont="1" applyFill="1" applyAlignment="1">
      <alignment horizontal="left" indent="1"/>
    </xf>
    <xf numFmtId="0" fontId="71" fillId="4" borderId="0" xfId="0" applyFont="1" applyFill="1" applyAlignment="1">
      <alignment horizontal="center"/>
    </xf>
    <xf numFmtId="0" fontId="53" fillId="6" borderId="4" xfId="0" applyFont="1" applyFill="1" applyBorder="1" applyAlignment="1" applyProtection="1">
      <alignment horizontal="center"/>
      <protection locked="0"/>
    </xf>
    <xf numFmtId="165" fontId="53" fillId="6" borderId="15" xfId="0" applyNumberFormat="1" applyFont="1" applyFill="1" applyBorder="1" applyAlignment="1" applyProtection="1">
      <alignment horizontal="left" indent="1"/>
      <protection locked="0"/>
    </xf>
    <xf numFmtId="168" fontId="53" fillId="6" borderId="15" xfId="0" applyNumberFormat="1" applyFont="1" applyFill="1" applyBorder="1" applyAlignment="1" applyProtection="1">
      <alignment horizontal="left" indent="1"/>
      <protection locked="0"/>
    </xf>
    <xf numFmtId="168" fontId="53" fillId="6" borderId="6" xfId="0" applyNumberFormat="1" applyFont="1" applyFill="1" applyBorder="1" applyAlignment="1" applyProtection="1">
      <alignment horizontal="center" vertical="center"/>
      <protection locked="0"/>
    </xf>
    <xf numFmtId="0" fontId="53" fillId="6" borderId="6" xfId="0" applyFont="1" applyFill="1" applyBorder="1" applyAlignment="1" applyProtection="1">
      <alignment horizontal="center" vertical="center"/>
      <protection locked="0"/>
    </xf>
    <xf numFmtId="165" fontId="53" fillId="6" borderId="6" xfId="0" applyNumberFormat="1" applyFont="1" applyFill="1" applyBorder="1" applyAlignment="1" applyProtection="1">
      <alignment horizontal="center" vertical="center"/>
      <protection locked="0"/>
    </xf>
    <xf numFmtId="0" fontId="56" fillId="4" borderId="6" xfId="0" applyFont="1" applyFill="1" applyBorder="1" applyAlignment="1">
      <alignment horizontal="center" vertical="center" wrapText="1"/>
    </xf>
    <xf numFmtId="0" fontId="53" fillId="6" borderId="4" xfId="0" applyFont="1" applyFill="1" applyBorder="1" applyAlignment="1" applyProtection="1">
      <alignment horizontal="left"/>
      <protection locked="0"/>
    </xf>
    <xf numFmtId="0" fontId="53" fillId="6" borderId="15" xfId="0" applyFont="1" applyFill="1" applyBorder="1" applyAlignment="1" applyProtection="1">
      <alignment horizontal="left"/>
      <protection locked="0"/>
    </xf>
    <xf numFmtId="0" fontId="41" fillId="4" borderId="9" xfId="0" applyFont="1" applyFill="1" applyBorder="1" applyAlignment="1">
      <alignment horizontal="left" vertical="center" indent="1"/>
    </xf>
    <xf numFmtId="0" fontId="61" fillId="2" borderId="0" xfId="0" applyFont="1" applyFill="1" applyAlignment="1">
      <alignment horizontal="left"/>
    </xf>
    <xf numFmtId="14" fontId="15" fillId="6" borderId="4" xfId="0" applyNumberFormat="1" applyFont="1" applyFill="1" applyBorder="1" applyAlignment="1">
      <alignment horizontal="left" indent="1"/>
    </xf>
    <xf numFmtId="0" fontId="46" fillId="2" borderId="1" xfId="0" applyFont="1" applyFill="1" applyBorder="1" applyAlignment="1">
      <alignment horizontal="center"/>
    </xf>
    <xf numFmtId="0" fontId="65" fillId="2" borderId="0" xfId="0" applyFont="1" applyFill="1" applyAlignment="1">
      <alignment horizontal="left" indent="1"/>
    </xf>
    <xf numFmtId="167" fontId="53" fillId="6" borderId="6" xfId="0" applyNumberFormat="1" applyFont="1" applyFill="1" applyBorder="1" applyAlignment="1" applyProtection="1">
      <alignment horizontal="center" vertical="center"/>
      <protection locked="0"/>
    </xf>
    <xf numFmtId="14" fontId="53" fillId="6" borderId="6" xfId="0" applyNumberFormat="1" applyFont="1" applyFill="1" applyBorder="1" applyAlignment="1" applyProtection="1">
      <alignment horizontal="center" vertical="center"/>
      <protection locked="0"/>
    </xf>
    <xf numFmtId="20" fontId="53" fillId="6" borderId="6" xfId="0" applyNumberFormat="1" applyFont="1" applyFill="1" applyBorder="1" applyAlignment="1" applyProtection="1">
      <alignment horizontal="center" vertical="center"/>
      <protection locked="0"/>
    </xf>
    <xf numFmtId="15" fontId="53" fillId="6" borderId="6" xfId="0" applyNumberFormat="1" applyFont="1" applyFill="1" applyBorder="1" applyAlignment="1" applyProtection="1">
      <alignment horizontal="center" vertical="center"/>
      <protection locked="0"/>
    </xf>
    <xf numFmtId="0" fontId="33" fillId="2" borderId="6" xfId="0" applyFont="1" applyFill="1" applyBorder="1" applyAlignment="1">
      <alignment horizontal="center" vertical="center"/>
    </xf>
    <xf numFmtId="0" fontId="79" fillId="2" borderId="0" xfId="0" applyFont="1" applyFill="1" applyAlignment="1">
      <alignment horizontal="center" vertical="center"/>
    </xf>
    <xf numFmtId="0" fontId="33" fillId="2" borderId="0" xfId="0" applyFont="1" applyFill="1" applyAlignment="1">
      <alignment horizontal="left" vertical="center"/>
    </xf>
    <xf numFmtId="0" fontId="57" fillId="3" borderId="0" xfId="0" applyFont="1" applyFill="1" applyAlignment="1">
      <alignment vertical="top" wrapText="1"/>
    </xf>
    <xf numFmtId="0" fontId="80" fillId="0" borderId="6" xfId="0" applyFont="1" applyBorder="1" applyAlignment="1">
      <alignment horizontal="center" vertical="center" wrapText="1"/>
    </xf>
    <xf numFmtId="0" fontId="51" fillId="0" borderId="6" xfId="0" applyFont="1" applyBorder="1" applyAlignment="1" applyProtection="1">
      <alignment horizontal="center" vertical="center"/>
      <protection locked="0"/>
    </xf>
    <xf numFmtId="14" fontId="51" fillId="0" borderId="6" xfId="0" applyNumberFormat="1" applyFont="1" applyBorder="1" applyAlignment="1" applyProtection="1">
      <alignment horizontal="center" vertical="center"/>
      <protection locked="0"/>
    </xf>
    <xf numFmtId="169" fontId="51" fillId="0" borderId="6" xfId="0" applyNumberFormat="1" applyFont="1" applyBorder="1" applyAlignment="1" applyProtection="1">
      <alignment horizontal="center" vertical="center"/>
      <protection locked="0"/>
    </xf>
    <xf numFmtId="0" fontId="51" fillId="0" borderId="15" xfId="0" applyFont="1" applyBorder="1" applyAlignment="1" applyProtection="1">
      <alignment vertical="center"/>
      <protection locked="0"/>
    </xf>
    <xf numFmtId="0" fontId="51" fillId="0" borderId="13" xfId="0" applyFont="1" applyBorder="1" applyAlignment="1" applyProtection="1">
      <alignment vertical="center"/>
      <protection locked="0"/>
    </xf>
    <xf numFmtId="2" fontId="51" fillId="0" borderId="12" xfId="0" applyNumberFormat="1" applyFont="1" applyBorder="1" applyAlignment="1" applyProtection="1">
      <alignment vertical="center"/>
      <protection locked="0"/>
    </xf>
    <xf numFmtId="2" fontId="48" fillId="2" borderId="0" xfId="0" applyNumberFormat="1" applyFont="1" applyFill="1" applyAlignment="1">
      <alignment horizontal="center" vertical="center"/>
    </xf>
    <xf numFmtId="2" fontId="48" fillId="2" borderId="0" xfId="0" applyNumberFormat="1" applyFont="1" applyFill="1" applyAlignment="1">
      <alignment vertical="center"/>
    </xf>
    <xf numFmtId="0" fontId="51" fillId="2" borderId="0" xfId="0" applyFont="1" applyFill="1" applyAlignment="1">
      <alignment horizontal="left" vertical="center" wrapText="1"/>
    </xf>
    <xf numFmtId="0" fontId="49" fillId="2" borderId="0" xfId="0" applyFont="1" applyFill="1" applyAlignment="1">
      <alignment horizontal="left" vertical="center" wrapText="1"/>
    </xf>
    <xf numFmtId="2" fontId="50" fillId="2" borderId="0" xfId="0" applyNumberFormat="1" applyFont="1" applyFill="1" applyAlignment="1">
      <alignment horizontal="center" vertical="center"/>
    </xf>
    <xf numFmtId="167" fontId="50" fillId="2" borderId="0" xfId="0" applyNumberFormat="1" applyFont="1" applyFill="1" applyAlignment="1">
      <alignment horizontal="center" vertical="center"/>
    </xf>
    <xf numFmtId="0" fontId="48" fillId="2" borderId="0" xfId="0" applyFont="1" applyFill="1" applyAlignment="1">
      <alignment horizontal="left" vertical="center" wrapText="1"/>
    </xf>
    <xf numFmtId="2" fontId="47" fillId="4" borderId="19" xfId="0" applyNumberFormat="1" applyFont="1" applyFill="1" applyBorder="1" applyAlignment="1">
      <alignment horizontal="left" indent="1"/>
    </xf>
    <xf numFmtId="167" fontId="48" fillId="2" borderId="0" xfId="1" applyNumberFormat="1" applyFont="1" applyFill="1" applyBorder="1" applyAlignment="1">
      <alignment horizontal="center" vertical="center"/>
    </xf>
    <xf numFmtId="2" fontId="48" fillId="2" borderId="0" xfId="1" applyNumberFormat="1" applyFont="1" applyFill="1" applyBorder="1" applyAlignment="1">
      <alignment horizontal="center" vertical="center"/>
    </xf>
    <xf numFmtId="2" fontId="48" fillId="2" borderId="6" xfId="0" applyNumberFormat="1" applyFont="1" applyFill="1" applyBorder="1" applyAlignment="1">
      <alignment horizontal="center" vertical="center"/>
    </xf>
    <xf numFmtId="0" fontId="48" fillId="2" borderId="0" xfId="0" applyFont="1" applyFill="1" applyAlignment="1">
      <alignment horizontal="right" vertical="center"/>
    </xf>
    <xf numFmtId="0" fontId="48" fillId="2" borderId="0" xfId="0" applyFont="1" applyFill="1" applyAlignment="1">
      <alignment vertical="center" wrapText="1"/>
    </xf>
    <xf numFmtId="9" fontId="48" fillId="2" borderId="0" xfId="3" applyFont="1" applyFill="1" applyBorder="1" applyAlignment="1">
      <alignment horizontal="center" vertical="center"/>
    </xf>
    <xf numFmtId="14" fontId="48" fillId="2" borderId="0" xfId="0" applyNumberFormat="1" applyFont="1" applyFill="1" applyAlignment="1">
      <alignment vertical="center"/>
    </xf>
    <xf numFmtId="14" fontId="48" fillId="2" borderId="0" xfId="0" applyNumberFormat="1" applyFont="1" applyFill="1" applyAlignment="1">
      <alignment horizontal="center" vertical="center"/>
    </xf>
    <xf numFmtId="2" fontId="47" fillId="4" borderId="18" xfId="0" applyNumberFormat="1" applyFont="1" applyFill="1" applyBorder="1" applyAlignment="1">
      <alignment horizontal="left" indent="1"/>
    </xf>
    <xf numFmtId="0" fontId="48" fillId="2" borderId="0" xfId="0" applyFont="1" applyFill="1" applyAlignment="1">
      <alignment horizontal="center" vertical="center" wrapText="1"/>
    </xf>
    <xf numFmtId="0" fontId="41" fillId="4" borderId="0" xfId="0" applyFont="1" applyFill="1" applyAlignment="1">
      <alignment horizontal="left" indent="1"/>
    </xf>
    <xf numFmtId="0" fontId="57" fillId="3" borderId="0" xfId="0" applyFont="1" applyFill="1" applyAlignment="1">
      <alignment horizontal="left" vertical="center" wrapText="1"/>
    </xf>
    <xf numFmtId="0" fontId="33" fillId="2" borderId="0" xfId="0" applyFont="1" applyFill="1" applyAlignment="1">
      <alignment horizontal="left" indent="1"/>
    </xf>
    <xf numFmtId="0" fontId="53" fillId="6" borderId="12" xfId="0" applyFont="1" applyFill="1" applyBorder="1" applyAlignment="1" applyProtection="1">
      <alignment horizontal="left" vertical="center" indent="1"/>
      <protection locked="0"/>
    </xf>
    <xf numFmtId="0" fontId="53" fillId="6" borderId="15" xfId="0" applyFont="1" applyFill="1" applyBorder="1" applyAlignment="1" applyProtection="1">
      <alignment horizontal="left" vertical="center" indent="1"/>
      <protection locked="0"/>
    </xf>
    <xf numFmtId="0" fontId="53" fillId="6" borderId="13" xfId="0" applyFont="1" applyFill="1" applyBorder="1" applyAlignment="1" applyProtection="1">
      <alignment horizontal="left" vertical="center" indent="1"/>
      <protection locked="0"/>
    </xf>
    <xf numFmtId="0" fontId="57" fillId="3" borderId="0" xfId="0" applyFont="1" applyFill="1" applyAlignment="1">
      <alignment horizontal="justify" vertical="center" wrapText="1"/>
    </xf>
    <xf numFmtId="0" fontId="47" fillId="4" borderId="4" xfId="0" applyFont="1" applyFill="1" applyBorder="1" applyAlignment="1">
      <alignment horizontal="left" indent="1"/>
    </xf>
    <xf numFmtId="0" fontId="78" fillId="3" borderId="0" xfId="2" applyFont="1" applyFill="1" applyAlignment="1" applyProtection="1">
      <alignment horizontal="left" vertical="center" wrapText="1"/>
    </xf>
    <xf numFmtId="0" fontId="55" fillId="4" borderId="12" xfId="0" applyFont="1" applyFill="1" applyBorder="1" applyAlignment="1">
      <alignment horizontal="left" vertical="center" indent="1"/>
    </xf>
    <xf numFmtId="0" fontId="55" fillId="4" borderId="15" xfId="0" applyFont="1" applyFill="1" applyBorder="1" applyAlignment="1">
      <alignment horizontal="left" vertical="center" indent="1"/>
    </xf>
    <xf numFmtId="0" fontId="55" fillId="4" borderId="13" xfId="0" applyFont="1" applyFill="1" applyBorder="1" applyAlignment="1">
      <alignment horizontal="left" vertical="center" indent="1"/>
    </xf>
    <xf numFmtId="0" fontId="77" fillId="2" borderId="0" xfId="0" applyFont="1" applyFill="1" applyAlignment="1">
      <alignment horizontal="left" vertical="center" wrapText="1" indent="2"/>
    </xf>
    <xf numFmtId="0" fontId="57" fillId="3" borderId="0" xfId="0" applyFont="1" applyFill="1" applyAlignment="1">
      <alignment horizontal="left" vertical="top" wrapText="1"/>
    </xf>
    <xf numFmtId="0" fontId="74" fillId="2" borderId="0" xfId="0" applyFont="1" applyFill="1" applyAlignment="1">
      <alignment horizontal="left" vertical="center"/>
    </xf>
    <xf numFmtId="0" fontId="75" fillId="2" borderId="5" xfId="0" applyFont="1" applyFill="1" applyBorder="1" applyAlignment="1">
      <alignment horizontal="left" vertical="center"/>
    </xf>
    <xf numFmtId="0" fontId="35" fillId="2" borderId="8" xfId="0" applyFont="1" applyFill="1" applyBorder="1" applyAlignment="1">
      <alignment horizontal="left" vertical="center" indent="1"/>
    </xf>
    <xf numFmtId="0" fontId="76" fillId="2" borderId="0" xfId="0" applyFont="1" applyFill="1" applyAlignment="1">
      <alignment horizontal="justify" vertical="center" wrapText="1"/>
    </xf>
    <xf numFmtId="0" fontId="68" fillId="2" borderId="0" xfId="0" quotePrefix="1" applyFont="1" applyFill="1" applyAlignment="1">
      <alignment horizontal="left" wrapText="1" indent="1"/>
    </xf>
    <xf numFmtId="0" fontId="54" fillId="4" borderId="12" xfId="0" applyFont="1" applyFill="1" applyBorder="1" applyAlignment="1">
      <alignment horizontal="left" vertical="center" indent="1"/>
    </xf>
    <xf numFmtId="0" fontId="54" fillId="4" borderId="15" xfId="0" applyFont="1" applyFill="1" applyBorder="1" applyAlignment="1">
      <alignment horizontal="left" vertical="center" indent="1"/>
    </xf>
    <xf numFmtId="0" fontId="54" fillId="4" borderId="13" xfId="0" applyFont="1" applyFill="1" applyBorder="1" applyAlignment="1">
      <alignment horizontal="left" vertical="center" indent="1"/>
    </xf>
    <xf numFmtId="0" fontId="61" fillId="2" borderId="0" xfId="0" applyFont="1" applyFill="1" applyAlignment="1">
      <alignment horizontal="left" wrapText="1"/>
    </xf>
    <xf numFmtId="0" fontId="59" fillId="4" borderId="0" xfId="0" applyFont="1" applyFill="1" applyAlignment="1">
      <alignment horizontal="left" wrapText="1" indent="3"/>
    </xf>
    <xf numFmtId="0" fontId="54" fillId="4" borderId="0" xfId="0" applyFont="1" applyFill="1" applyAlignment="1">
      <alignment horizontal="left" wrapText="1" indent="1"/>
    </xf>
    <xf numFmtId="167" fontId="73" fillId="4" borderId="26" xfId="0" applyNumberFormat="1" applyFont="1" applyFill="1" applyBorder="1" applyAlignment="1">
      <alignment horizontal="center" vertical="center"/>
    </xf>
    <xf numFmtId="167" fontId="73" fillId="4" borderId="27" xfId="0" applyNumberFormat="1" applyFont="1" applyFill="1" applyBorder="1" applyAlignment="1">
      <alignment horizontal="center" vertical="center"/>
    </xf>
    <xf numFmtId="167" fontId="47" fillId="4" borderId="4" xfId="0" applyNumberFormat="1" applyFont="1" applyFill="1" applyBorder="1" applyAlignment="1">
      <alignment horizontal="left" indent="1"/>
    </xf>
    <xf numFmtId="167" fontId="47" fillId="4" borderId="15" xfId="0" applyNumberFormat="1" applyFont="1" applyFill="1" applyBorder="1" applyAlignment="1">
      <alignment horizontal="left" indent="1"/>
    </xf>
    <xf numFmtId="167" fontId="47" fillId="4" borderId="15" xfId="1" applyNumberFormat="1" applyFont="1" applyFill="1" applyBorder="1" applyAlignment="1">
      <alignment horizontal="left" indent="1"/>
    </xf>
    <xf numFmtId="0" fontId="50" fillId="2" borderId="12" xfId="0" applyFont="1" applyFill="1" applyBorder="1" applyAlignment="1">
      <alignment horizontal="center" vertical="center"/>
    </xf>
    <xf numFmtId="0" fontId="50" fillId="2" borderId="13" xfId="0" applyFont="1" applyFill="1" applyBorder="1" applyAlignment="1">
      <alignment horizontal="center" vertical="center"/>
    </xf>
    <xf numFmtId="0" fontId="48" fillId="2" borderId="12" xfId="0" applyFont="1" applyFill="1" applyBorder="1" applyAlignment="1">
      <alignment horizontal="center" vertical="center"/>
    </xf>
    <xf numFmtId="0" fontId="48" fillId="2" borderId="13" xfId="0" applyFont="1" applyFill="1" applyBorder="1" applyAlignment="1">
      <alignment horizontal="center" vertical="center"/>
    </xf>
    <xf numFmtId="0" fontId="39" fillId="2" borderId="2" xfId="0" applyFont="1" applyFill="1" applyBorder="1" applyAlignment="1">
      <alignment horizontal="left" vertical="center"/>
    </xf>
    <xf numFmtId="0" fontId="57" fillId="3" borderId="0" xfId="2" applyFont="1" applyFill="1" applyAlignment="1" applyProtection="1">
      <alignment horizontal="left" vertical="center" wrapText="1"/>
    </xf>
    <xf numFmtId="0" fontId="33" fillId="2" borderId="0" xfId="0" applyFont="1" applyFill="1" applyAlignment="1">
      <alignment horizontal="left" vertical="justify" wrapText="1"/>
    </xf>
    <xf numFmtId="0" fontId="63" fillId="2" borderId="3" xfId="0" applyFont="1" applyFill="1" applyBorder="1" applyAlignment="1">
      <alignment horizontal="center" wrapText="1"/>
    </xf>
  </cellXfs>
  <cellStyles count="4">
    <cellStyle name="Currency" xfId="1" builtinId="4"/>
    <cellStyle name="Hyperlink" xfId="2" builtinId="8"/>
    <cellStyle name="Normal" xfId="0" builtinId="0"/>
    <cellStyle name="Percent" xfId="3" builtinId="5"/>
  </cellStyles>
  <dxfs count="0"/>
  <tableStyles count="1" defaultTableStyle="TableStyleMedium2" defaultPivotStyle="PivotStyleLight16">
    <tableStyle name="Invisible" pivot="0" table="0" count="0" xr9:uid="{322DDE9C-0AB6-4667-A152-AB97E5949B2B}"/>
  </tableStyles>
  <colors>
    <mruColors>
      <color rgb="FF948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751417</xdr:colOff>
      <xdr:row>132</xdr:row>
      <xdr:rowOff>264584</xdr:rowOff>
    </xdr:from>
    <xdr:to>
      <xdr:col>7</xdr:col>
      <xdr:colOff>1095286</xdr:colOff>
      <xdr:row>150</xdr:row>
      <xdr:rowOff>74084</xdr:rowOff>
    </xdr:to>
    <xdr:sp macro="" textlink="">
      <xdr:nvSpPr>
        <xdr:cNvPr id="4" name="Right Brace 3">
          <a:extLst>
            <a:ext uri="{FF2B5EF4-FFF2-40B4-BE49-F238E27FC236}">
              <a16:creationId xmlns:a16="http://schemas.microsoft.com/office/drawing/2014/main" id="{00000000-0008-0000-0000-000004000000}"/>
            </a:ext>
          </a:extLst>
        </xdr:cNvPr>
        <xdr:cNvSpPr/>
      </xdr:nvSpPr>
      <xdr:spPr>
        <a:xfrm>
          <a:off x="7863417" y="47018727"/>
          <a:ext cx="328084" cy="6477000"/>
        </a:xfrm>
        <a:prstGeom prst="rightBrace">
          <a:avLst>
            <a:gd name="adj1" fmla="val 50268"/>
            <a:gd name="adj2" fmla="val 46514"/>
          </a:avLst>
        </a:prstGeom>
        <a:ln>
          <a:solidFill>
            <a:schemeClr val="bg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SG"/>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ras.gov.sg/irashome/Individuals/Foreigners/Your-Situation/Non-resident-professional/Tax-Treaties-and-Non-Resident-Professiona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54"/>
  <sheetViews>
    <sheetView topLeftCell="A158" zoomScale="80" zoomScaleNormal="80" workbookViewId="0">
      <selection activeCell="C8" sqref="C8:J12"/>
    </sheetView>
  </sheetViews>
  <sheetFormatPr defaultColWidth="9.1796875" defaultRowHeight="30" customHeight="1" x14ac:dyDescent="0.35"/>
  <cols>
    <col min="1" max="1" width="9.1796875" style="7"/>
    <col min="2" max="2" width="9.1796875" style="5"/>
    <col min="3" max="3" width="19.26953125" style="14" customWidth="1"/>
    <col min="4" max="4" width="22.1796875" style="14" customWidth="1"/>
    <col min="5" max="5" width="15.7265625" style="16" customWidth="1"/>
    <col min="6" max="9" width="15.7265625" style="5" customWidth="1"/>
    <col min="10" max="10" width="16.54296875" style="5" customWidth="1"/>
    <col min="11" max="11" width="9.1796875" style="5"/>
    <col min="12" max="12" width="9.1796875" style="7"/>
    <col min="13" max="13" width="50.7265625" style="7" customWidth="1"/>
    <col min="14" max="15" width="15.7265625" style="7" customWidth="1"/>
    <col min="16" max="16384" width="9.1796875" style="7"/>
  </cols>
  <sheetData>
    <row r="1" spans="2:13" ht="30" customHeight="1" x14ac:dyDescent="0.35">
      <c r="J1" s="5" t="s">
        <v>196</v>
      </c>
    </row>
    <row r="2" spans="2:13" ht="30" customHeight="1" x14ac:dyDescent="0.35">
      <c r="C2" s="295" t="s">
        <v>221</v>
      </c>
      <c r="D2" s="295"/>
      <c r="E2" s="295"/>
      <c r="F2" s="295"/>
      <c r="G2" s="295"/>
      <c r="H2" s="295"/>
      <c r="I2" s="295"/>
      <c r="J2" s="295"/>
    </row>
    <row r="3" spans="2:13" ht="30" customHeight="1" thickBot="1" x14ac:dyDescent="0.4">
      <c r="C3" s="296" t="s">
        <v>46</v>
      </c>
      <c r="D3" s="296"/>
      <c r="E3" s="296"/>
      <c r="F3" s="296"/>
      <c r="G3" s="296"/>
      <c r="H3" s="296"/>
      <c r="I3" s="296"/>
      <c r="J3" s="296"/>
    </row>
    <row r="4" spans="2:13" ht="30" customHeight="1" thickTop="1" x14ac:dyDescent="0.35"/>
    <row r="5" spans="2:13" ht="5.15" customHeight="1" x14ac:dyDescent="0.35">
      <c r="B5" s="7"/>
      <c r="C5" s="22"/>
      <c r="D5" s="22"/>
      <c r="E5" s="23"/>
      <c r="F5" s="7"/>
      <c r="G5" s="7"/>
      <c r="H5" s="7"/>
      <c r="I5" s="7"/>
      <c r="J5" s="7"/>
      <c r="K5" s="7"/>
    </row>
    <row r="7" spans="2:13" ht="30" customHeight="1" x14ac:dyDescent="0.35">
      <c r="C7" s="127" t="s">
        <v>99</v>
      </c>
    </row>
    <row r="8" spans="2:13" ht="30" customHeight="1" x14ac:dyDescent="0.35">
      <c r="C8" s="298" t="s">
        <v>192</v>
      </c>
      <c r="D8" s="298"/>
      <c r="E8" s="298"/>
      <c r="F8" s="298"/>
      <c r="G8" s="298"/>
      <c r="H8" s="298"/>
      <c r="I8" s="298"/>
      <c r="J8" s="298"/>
    </row>
    <row r="9" spans="2:13" ht="30" customHeight="1" x14ac:dyDescent="0.35">
      <c r="C9" s="298"/>
      <c r="D9" s="298"/>
      <c r="E9" s="298"/>
      <c r="F9" s="298"/>
      <c r="G9" s="298"/>
      <c r="H9" s="298"/>
      <c r="I9" s="298"/>
      <c r="J9" s="298"/>
    </row>
    <row r="10" spans="2:13" ht="30" customHeight="1" x14ac:dyDescent="0.35">
      <c r="C10" s="298"/>
      <c r="D10" s="298"/>
      <c r="E10" s="298"/>
      <c r="F10" s="298"/>
      <c r="G10" s="298"/>
      <c r="H10" s="298"/>
      <c r="I10" s="298"/>
      <c r="J10" s="298"/>
    </row>
    <row r="11" spans="2:13" ht="30" customHeight="1" x14ac:dyDescent="0.35">
      <c r="C11" s="298"/>
      <c r="D11" s="298"/>
      <c r="E11" s="298"/>
      <c r="F11" s="298"/>
      <c r="G11" s="298"/>
      <c r="H11" s="298"/>
      <c r="I11" s="298"/>
      <c r="J11" s="298"/>
    </row>
    <row r="12" spans="2:13" ht="30" customHeight="1" x14ac:dyDescent="0.35">
      <c r="C12" s="298"/>
      <c r="D12" s="298"/>
      <c r="E12" s="298"/>
      <c r="F12" s="298"/>
      <c r="G12" s="298"/>
      <c r="H12" s="298"/>
      <c r="I12" s="298"/>
      <c r="J12" s="298"/>
    </row>
    <row r="14" spans="2:13" ht="5.15" customHeight="1" x14ac:dyDescent="0.35">
      <c r="B14" s="7"/>
      <c r="C14" s="22"/>
      <c r="D14" s="22"/>
      <c r="E14" s="23"/>
      <c r="F14" s="7"/>
      <c r="G14" s="7"/>
      <c r="H14" s="7"/>
      <c r="I14" s="7"/>
      <c r="J14" s="7"/>
      <c r="K14" s="7"/>
    </row>
    <row r="15" spans="2:13" ht="30" customHeight="1" thickBot="1" x14ac:dyDescent="0.4">
      <c r="C15" s="24" t="s">
        <v>64</v>
      </c>
      <c r="D15" s="24"/>
      <c r="E15" s="17"/>
      <c r="F15" s="6"/>
      <c r="G15" s="6"/>
      <c r="H15" s="6"/>
      <c r="I15" s="6"/>
      <c r="J15" s="6"/>
    </row>
    <row r="16" spans="2:13" ht="30" customHeight="1" thickTop="1" x14ac:dyDescent="0.35">
      <c r="C16" s="26"/>
      <c r="D16" s="26"/>
      <c r="E16" s="156"/>
      <c r="F16" s="20"/>
      <c r="G16" s="20"/>
      <c r="H16" s="20"/>
      <c r="I16" s="20"/>
      <c r="J16" s="20"/>
      <c r="M16" s="282" t="s">
        <v>149</v>
      </c>
    </row>
    <row r="17" spans="2:13" ht="30" customHeight="1" x14ac:dyDescent="0.45">
      <c r="C17" s="158" t="s">
        <v>47</v>
      </c>
      <c r="D17" s="188"/>
      <c r="E17" s="115"/>
      <c r="F17" s="189"/>
      <c r="G17" s="189"/>
      <c r="H17" s="189"/>
      <c r="I17" s="189"/>
      <c r="J17" s="189"/>
      <c r="M17" s="282"/>
    </row>
    <row r="18" spans="2:13" s="11" customFormat="1" ht="30" customHeight="1" x14ac:dyDescent="0.45">
      <c r="B18" s="9"/>
      <c r="C18" s="158" t="s">
        <v>48</v>
      </c>
      <c r="D18" s="188"/>
      <c r="E18" s="134"/>
      <c r="F18" s="190"/>
      <c r="G18" s="191"/>
      <c r="H18" s="191"/>
      <c r="I18" s="191"/>
      <c r="J18" s="192"/>
      <c r="K18" s="9"/>
      <c r="M18" s="282"/>
    </row>
    <row r="19" spans="2:13" s="11" customFormat="1" ht="30" customHeight="1" x14ac:dyDescent="0.45">
      <c r="B19" s="9"/>
      <c r="C19" s="303" t="s">
        <v>138</v>
      </c>
      <c r="D19" s="303"/>
      <c r="E19" s="231"/>
      <c r="F19" s="13"/>
      <c r="G19" s="159"/>
      <c r="H19" s="10"/>
      <c r="I19" s="10"/>
      <c r="J19" s="9"/>
      <c r="K19" s="9"/>
      <c r="M19" s="289" t="s">
        <v>150</v>
      </c>
    </row>
    <row r="20" spans="2:13" s="11" customFormat="1" ht="30" customHeight="1" x14ac:dyDescent="0.35">
      <c r="B20" s="9"/>
      <c r="C20" s="14"/>
      <c r="D20" s="14"/>
      <c r="E20" s="16"/>
      <c r="F20" s="9"/>
      <c r="G20" s="9"/>
      <c r="H20" s="9"/>
      <c r="I20" s="9"/>
      <c r="J20" s="9"/>
      <c r="K20" s="9"/>
      <c r="M20" s="289"/>
    </row>
    <row r="21" spans="2:13" ht="5.15" customHeight="1" x14ac:dyDescent="0.35">
      <c r="B21" s="7"/>
      <c r="C21" s="22"/>
      <c r="D21" s="22"/>
      <c r="E21" s="23"/>
      <c r="F21" s="7"/>
      <c r="G21" s="7"/>
      <c r="H21" s="7"/>
      <c r="I21" s="7"/>
      <c r="J21" s="7"/>
      <c r="K21" s="7"/>
    </row>
    <row r="23" spans="2:13" ht="30" customHeight="1" thickBot="1" x14ac:dyDescent="0.4">
      <c r="C23" s="24" t="s">
        <v>63</v>
      </c>
      <c r="D23" s="24"/>
      <c r="E23" s="6"/>
      <c r="F23" s="6"/>
      <c r="G23" s="6"/>
      <c r="H23" s="6"/>
      <c r="I23" s="6"/>
      <c r="J23" s="6"/>
      <c r="M23" s="122"/>
    </row>
    <row r="24" spans="2:13" ht="30" customHeight="1" thickTop="1" x14ac:dyDescent="0.35">
      <c r="C24" s="26"/>
      <c r="D24" s="26"/>
      <c r="E24" s="5"/>
      <c r="M24" s="287" t="s">
        <v>100</v>
      </c>
    </row>
    <row r="25" spans="2:13" ht="30" customHeight="1" x14ac:dyDescent="0.45">
      <c r="C25" s="283" t="s">
        <v>52</v>
      </c>
      <c r="D25" s="283"/>
      <c r="E25" s="219" t="s">
        <v>13</v>
      </c>
      <c r="F25" s="54"/>
      <c r="G25" s="54"/>
      <c r="H25" s="54"/>
      <c r="M25" s="287"/>
    </row>
    <row r="26" spans="2:13" ht="30" customHeight="1" x14ac:dyDescent="0.45">
      <c r="C26" s="283" t="s">
        <v>72</v>
      </c>
      <c r="D26" s="283"/>
      <c r="E26" s="115"/>
      <c r="F26" s="108"/>
      <c r="G26" s="108"/>
      <c r="H26" s="108"/>
      <c r="M26" s="287"/>
    </row>
    <row r="27" spans="2:13" ht="30" customHeight="1" x14ac:dyDescent="0.45">
      <c r="C27" s="19" t="s">
        <v>81</v>
      </c>
      <c r="D27" s="19"/>
      <c r="E27" s="134"/>
      <c r="F27" s="110"/>
      <c r="G27" s="110"/>
      <c r="H27" s="110"/>
      <c r="M27" s="287"/>
    </row>
    <row r="28" spans="2:13" ht="30" customHeight="1" x14ac:dyDescent="0.45">
      <c r="C28" s="19" t="s">
        <v>82</v>
      </c>
      <c r="D28" s="19"/>
      <c r="E28" s="116"/>
      <c r="F28" s="201" t="s">
        <v>71</v>
      </c>
      <c r="G28" s="100"/>
      <c r="H28" s="100"/>
      <c r="M28" s="287"/>
    </row>
    <row r="29" spans="2:13" s="11" customFormat="1" ht="30" customHeight="1" x14ac:dyDescent="0.35">
      <c r="B29" s="9"/>
      <c r="C29" s="14"/>
      <c r="D29" s="14"/>
      <c r="E29" s="9"/>
      <c r="F29" s="9"/>
      <c r="G29" s="9"/>
      <c r="H29" s="9"/>
      <c r="I29" s="9"/>
      <c r="J29" s="9"/>
      <c r="K29" s="9"/>
      <c r="M29" s="287"/>
    </row>
    <row r="30" spans="2:13" ht="30" customHeight="1" x14ac:dyDescent="0.35">
      <c r="C30" s="106" t="s">
        <v>53</v>
      </c>
      <c r="D30" s="106" t="s">
        <v>9</v>
      </c>
      <c r="E30" s="107" t="s">
        <v>170</v>
      </c>
      <c r="F30" s="107" t="s">
        <v>10</v>
      </c>
      <c r="G30" s="107" t="s">
        <v>54</v>
      </c>
      <c r="H30" s="107" t="s">
        <v>55</v>
      </c>
      <c r="I30" s="107" t="s">
        <v>56</v>
      </c>
      <c r="J30" s="107" t="s">
        <v>57</v>
      </c>
      <c r="M30" s="287"/>
    </row>
    <row r="31" spans="2:13" s="11" customFormat="1" ht="30" customHeight="1" x14ac:dyDescent="0.35">
      <c r="B31" s="9"/>
      <c r="C31" s="252">
        <v>1</v>
      </c>
      <c r="D31" s="238"/>
      <c r="E31" s="248"/>
      <c r="F31" s="238"/>
      <c r="G31" s="249"/>
      <c r="H31" s="250"/>
      <c r="I31" s="249"/>
      <c r="J31" s="250"/>
      <c r="K31" s="9"/>
      <c r="M31" s="287"/>
    </row>
    <row r="32" spans="2:13" ht="30" customHeight="1" x14ac:dyDescent="0.35">
      <c r="C32" s="252">
        <v>2</v>
      </c>
      <c r="D32" s="238"/>
      <c r="E32" s="248"/>
      <c r="F32" s="238"/>
      <c r="G32" s="249"/>
      <c r="H32" s="250"/>
      <c r="I32" s="249"/>
      <c r="J32" s="250"/>
      <c r="M32" s="121"/>
    </row>
    <row r="33" spans="2:13" s="11" customFormat="1" ht="30" customHeight="1" x14ac:dyDescent="0.35">
      <c r="B33" s="9"/>
      <c r="C33" s="252">
        <v>3</v>
      </c>
      <c r="D33" s="238"/>
      <c r="E33" s="248"/>
      <c r="F33" s="238"/>
      <c r="G33" s="251"/>
      <c r="H33" s="250"/>
      <c r="I33" s="251"/>
      <c r="J33" s="250"/>
      <c r="K33" s="9"/>
      <c r="M33" s="121"/>
    </row>
    <row r="34" spans="2:13" s="11" customFormat="1" ht="30" customHeight="1" x14ac:dyDescent="0.35">
      <c r="B34" s="9"/>
      <c r="C34" s="14"/>
      <c r="D34" s="14"/>
      <c r="E34" s="9"/>
      <c r="F34" s="9"/>
      <c r="G34" s="9"/>
      <c r="H34" s="9"/>
      <c r="I34" s="9"/>
      <c r="J34" s="9"/>
      <c r="K34" s="9"/>
    </row>
    <row r="35" spans="2:13" s="11" customFormat="1" ht="30" customHeight="1" x14ac:dyDescent="0.45">
      <c r="B35" s="9"/>
      <c r="C35" s="19" t="s">
        <v>66</v>
      </c>
      <c r="D35" s="19"/>
      <c r="E35" s="234"/>
      <c r="F35" s="53" t="s">
        <v>161</v>
      </c>
      <c r="G35" s="9"/>
      <c r="H35" s="9"/>
      <c r="I35" s="9"/>
      <c r="J35" s="9"/>
      <c r="K35" s="9"/>
    </row>
    <row r="36" spans="2:13" s="11" customFormat="1" ht="30" customHeight="1" x14ac:dyDescent="0.45">
      <c r="B36" s="9"/>
      <c r="C36" s="19" t="s">
        <v>58</v>
      </c>
      <c r="D36" s="19"/>
      <c r="E36" s="165" t="e">
        <f>VLOOKUP(E35,C31:J33,3,FALSE)</f>
        <v>#N/A</v>
      </c>
      <c r="F36" s="55"/>
      <c r="G36" s="9"/>
      <c r="H36" s="9"/>
      <c r="I36" s="9"/>
      <c r="J36" s="9"/>
      <c r="K36" s="9"/>
    </row>
    <row r="37" spans="2:13" ht="30" customHeight="1" x14ac:dyDescent="0.35">
      <c r="E37" s="5"/>
    </row>
    <row r="38" spans="2:13" ht="5.15" customHeight="1" x14ac:dyDescent="0.35">
      <c r="B38" s="7"/>
      <c r="C38" s="27"/>
      <c r="D38" s="27"/>
      <c r="E38" s="7"/>
      <c r="F38" s="7"/>
      <c r="G38" s="7"/>
      <c r="H38" s="7"/>
      <c r="I38" s="7"/>
      <c r="J38" s="7"/>
      <c r="K38" s="7"/>
    </row>
    <row r="39" spans="2:13" ht="30" customHeight="1" x14ac:dyDescent="0.35">
      <c r="C39" s="25"/>
      <c r="D39" s="25"/>
      <c r="E39" s="5"/>
    </row>
    <row r="40" spans="2:13" ht="30" customHeight="1" thickBot="1" x14ac:dyDescent="0.4">
      <c r="C40" s="24" t="s">
        <v>80</v>
      </c>
      <c r="D40" s="24"/>
      <c r="E40" s="17"/>
      <c r="F40" s="6"/>
      <c r="G40" s="6"/>
      <c r="H40" s="6"/>
      <c r="I40" s="6"/>
      <c r="J40" s="6"/>
    </row>
    <row r="41" spans="2:13" ht="30" customHeight="1" thickTop="1" x14ac:dyDescent="0.35">
      <c r="C41" s="28"/>
      <c r="D41" s="26"/>
    </row>
    <row r="42" spans="2:13" ht="30" customHeight="1" x14ac:dyDescent="0.35">
      <c r="C42" s="49" t="s">
        <v>129</v>
      </c>
      <c r="D42" s="45"/>
      <c r="E42" s="46"/>
      <c r="F42" s="47"/>
      <c r="G42" s="47"/>
      <c r="H42" s="47"/>
      <c r="I42" s="47"/>
      <c r="J42" s="47"/>
      <c r="M42" s="223"/>
    </row>
    <row r="43" spans="2:13" ht="30" customHeight="1" x14ac:dyDescent="0.45">
      <c r="C43" s="19" t="s">
        <v>49</v>
      </c>
      <c r="D43" s="19"/>
      <c r="E43" s="129"/>
      <c r="F43" s="111"/>
      <c r="G43" s="111"/>
      <c r="H43" s="111"/>
      <c r="I43" s="111"/>
      <c r="J43" s="111"/>
      <c r="M43" s="223"/>
    </row>
    <row r="44" spans="2:13" ht="30" customHeight="1" x14ac:dyDescent="0.45">
      <c r="C44" s="19" t="s">
        <v>15</v>
      </c>
      <c r="D44" s="19"/>
      <c r="E44" s="225"/>
      <c r="F44" s="201" t="s">
        <v>166</v>
      </c>
      <c r="G44" s="201"/>
      <c r="H44" s="13"/>
      <c r="I44" s="13"/>
      <c r="M44" s="223"/>
    </row>
    <row r="45" spans="2:13" ht="30" customHeight="1" x14ac:dyDescent="0.45">
      <c r="C45" s="19" t="s">
        <v>16</v>
      </c>
      <c r="D45" s="19"/>
      <c r="E45" s="226"/>
      <c r="F45" s="201" t="s">
        <v>165</v>
      </c>
      <c r="G45" s="201"/>
      <c r="H45" s="13"/>
      <c r="I45" s="13"/>
      <c r="M45" s="282" t="s">
        <v>162</v>
      </c>
    </row>
    <row r="46" spans="2:13" ht="30" customHeight="1" x14ac:dyDescent="0.45">
      <c r="C46" s="19"/>
      <c r="D46" s="19"/>
      <c r="E46" s="232"/>
      <c r="F46" s="201"/>
      <c r="G46" s="146"/>
      <c r="H46" s="13"/>
      <c r="I46" s="13"/>
      <c r="M46" s="282"/>
    </row>
    <row r="47" spans="2:13" ht="30" customHeight="1" x14ac:dyDescent="0.45">
      <c r="C47" s="205" t="s">
        <v>143</v>
      </c>
      <c r="D47" s="19"/>
      <c r="E47" s="181"/>
      <c r="F47" s="181"/>
      <c r="G47" s="203"/>
      <c r="H47" s="178"/>
      <c r="I47" s="178"/>
      <c r="J47" s="173"/>
      <c r="M47" s="282"/>
    </row>
    <row r="48" spans="2:13" ht="30.75" customHeight="1" x14ac:dyDescent="0.3">
      <c r="C48" s="204" t="s">
        <v>144</v>
      </c>
      <c r="D48" s="21"/>
      <c r="F48" s="173"/>
      <c r="G48" s="173"/>
      <c r="H48" s="173"/>
      <c r="I48" s="173"/>
      <c r="J48" s="173"/>
      <c r="M48" s="282"/>
    </row>
    <row r="49" spans="3:13" ht="16.5" customHeight="1" x14ac:dyDescent="0.3">
      <c r="C49" s="299" t="s">
        <v>157</v>
      </c>
      <c r="D49" s="299"/>
      <c r="E49" s="299"/>
      <c r="F49" s="299"/>
      <c r="G49" s="299"/>
      <c r="H49" s="299"/>
      <c r="I49" s="299"/>
      <c r="J49" s="299"/>
      <c r="M49" s="282"/>
    </row>
    <row r="50" spans="3:13" ht="17.5" x14ac:dyDescent="0.35">
      <c r="C50" s="202"/>
      <c r="D50" s="202"/>
      <c r="E50" s="202"/>
      <c r="F50" s="202"/>
      <c r="G50" s="202"/>
      <c r="H50" s="202"/>
      <c r="I50" s="202"/>
      <c r="J50" s="202"/>
      <c r="M50" s="282"/>
    </row>
    <row r="51" spans="3:13" ht="40.5" customHeight="1" x14ac:dyDescent="0.35">
      <c r="C51" s="221" t="s">
        <v>156</v>
      </c>
      <c r="D51" s="221" t="s">
        <v>160</v>
      </c>
      <c r="E51" s="222" t="s">
        <v>1</v>
      </c>
      <c r="F51" s="221" t="s">
        <v>158</v>
      </c>
      <c r="G51" s="221" t="s">
        <v>159</v>
      </c>
      <c r="H51" s="300" t="s">
        <v>50</v>
      </c>
      <c r="I51" s="301"/>
      <c r="J51" s="302"/>
      <c r="M51" s="282"/>
    </row>
    <row r="52" spans="3:13" ht="30" customHeight="1" x14ac:dyDescent="0.35">
      <c r="C52" s="238"/>
      <c r="D52" s="239"/>
      <c r="E52" s="238"/>
      <c r="F52" s="237"/>
      <c r="G52" s="237"/>
      <c r="H52" s="284"/>
      <c r="I52" s="285"/>
      <c r="J52" s="286"/>
      <c r="M52" s="282"/>
    </row>
    <row r="53" spans="3:13" ht="30" customHeight="1" x14ac:dyDescent="0.35">
      <c r="C53" s="238"/>
      <c r="D53" s="239"/>
      <c r="E53" s="238"/>
      <c r="F53" s="237"/>
      <c r="G53" s="237"/>
      <c r="H53" s="284"/>
      <c r="I53" s="285"/>
      <c r="J53" s="286"/>
      <c r="M53" s="282" t="s">
        <v>112</v>
      </c>
    </row>
    <row r="54" spans="3:13" ht="30" customHeight="1" x14ac:dyDescent="0.35">
      <c r="C54" s="238"/>
      <c r="D54" s="239"/>
      <c r="E54" s="238"/>
      <c r="F54" s="237"/>
      <c r="G54" s="237"/>
      <c r="H54" s="284"/>
      <c r="I54" s="285"/>
      <c r="J54" s="286"/>
      <c r="M54" s="282"/>
    </row>
    <row r="55" spans="3:13" ht="30" customHeight="1" x14ac:dyDescent="0.35">
      <c r="C55" s="238"/>
      <c r="D55" s="239"/>
      <c r="E55" s="238"/>
      <c r="F55" s="237"/>
      <c r="G55" s="237"/>
      <c r="H55" s="284"/>
      <c r="I55" s="285"/>
      <c r="J55" s="286"/>
      <c r="M55" s="282"/>
    </row>
    <row r="56" spans="3:13" ht="30" customHeight="1" x14ac:dyDescent="0.35">
      <c r="C56" s="238"/>
      <c r="D56" s="239"/>
      <c r="E56" s="238"/>
      <c r="F56" s="237"/>
      <c r="G56" s="237"/>
      <c r="H56" s="284"/>
      <c r="I56" s="285"/>
      <c r="J56" s="286"/>
      <c r="M56" s="282"/>
    </row>
    <row r="57" spans="3:13" ht="30" customHeight="1" x14ac:dyDescent="0.35">
      <c r="C57" s="238"/>
      <c r="D57" s="239"/>
      <c r="E57" s="238"/>
      <c r="F57" s="237"/>
      <c r="G57" s="237"/>
      <c r="H57" s="284"/>
      <c r="I57" s="285"/>
      <c r="J57" s="286"/>
      <c r="M57" s="282"/>
    </row>
    <row r="58" spans="3:13" ht="30" customHeight="1" x14ac:dyDescent="0.35">
      <c r="C58" s="238"/>
      <c r="D58" s="239"/>
      <c r="E58" s="238"/>
      <c r="F58" s="237"/>
      <c r="G58" s="237"/>
      <c r="H58" s="284"/>
      <c r="I58" s="285"/>
      <c r="J58" s="286"/>
      <c r="M58" s="282"/>
    </row>
    <row r="59" spans="3:13" ht="30" customHeight="1" x14ac:dyDescent="0.35">
      <c r="C59" s="238"/>
      <c r="D59" s="239"/>
      <c r="E59" s="238"/>
      <c r="F59" s="237"/>
      <c r="G59" s="237"/>
      <c r="H59" s="284"/>
      <c r="I59" s="285"/>
      <c r="J59" s="286"/>
      <c r="M59" s="282"/>
    </row>
    <row r="60" spans="3:13" ht="30" customHeight="1" x14ac:dyDescent="0.35">
      <c r="C60" s="238"/>
      <c r="D60" s="239"/>
      <c r="E60" s="238"/>
      <c r="F60" s="237"/>
      <c r="G60" s="237"/>
      <c r="H60" s="284"/>
      <c r="I60" s="285"/>
      <c r="J60" s="286"/>
    </row>
    <row r="61" spans="3:13" ht="30" customHeight="1" x14ac:dyDescent="0.35">
      <c r="C61" s="238"/>
      <c r="D61" s="239"/>
      <c r="E61" s="238"/>
      <c r="F61" s="237"/>
      <c r="G61" s="237"/>
      <c r="H61" s="284"/>
      <c r="I61" s="285"/>
      <c r="J61" s="286"/>
    </row>
    <row r="62" spans="3:13" ht="21" customHeight="1" x14ac:dyDescent="0.35">
      <c r="C62" s="200"/>
      <c r="D62" s="21"/>
    </row>
    <row r="63" spans="3:13" ht="30" customHeight="1" x14ac:dyDescent="0.35">
      <c r="C63" s="21"/>
      <c r="D63" s="21"/>
    </row>
    <row r="64" spans="3:13" ht="30" customHeight="1" x14ac:dyDescent="0.35">
      <c r="C64" s="49" t="s">
        <v>67</v>
      </c>
      <c r="D64" s="48"/>
      <c r="E64" s="297"/>
      <c r="F64" s="297"/>
      <c r="G64" s="47"/>
      <c r="H64" s="49" t="s">
        <v>114</v>
      </c>
      <c r="I64" s="47"/>
      <c r="J64" s="47"/>
      <c r="M64" s="287" t="s">
        <v>101</v>
      </c>
    </row>
    <row r="65" spans="2:13" ht="30" customHeight="1" x14ac:dyDescent="0.35">
      <c r="C65" s="21"/>
      <c r="D65" s="21"/>
      <c r="E65" s="50"/>
      <c r="F65" s="50"/>
      <c r="M65" s="287"/>
    </row>
    <row r="66" spans="2:13" ht="30" customHeight="1" x14ac:dyDescent="0.45">
      <c r="C66" s="51" t="s">
        <v>131</v>
      </c>
      <c r="D66" s="51"/>
      <c r="E66" s="116"/>
      <c r="F66" s="8" t="s">
        <v>71</v>
      </c>
      <c r="M66" s="287"/>
    </row>
    <row r="67" spans="2:13" ht="30" customHeight="1" x14ac:dyDescent="0.45">
      <c r="C67" s="51" t="s">
        <v>68</v>
      </c>
      <c r="D67" s="51"/>
      <c r="E67" s="236"/>
      <c r="F67" s="8" t="s">
        <v>70</v>
      </c>
      <c r="H67" s="188" t="s">
        <v>191</v>
      </c>
      <c r="J67" s="155"/>
      <c r="M67" s="121"/>
    </row>
    <row r="68" spans="2:13" ht="30" customHeight="1" x14ac:dyDescent="0.45">
      <c r="C68" s="51" t="s">
        <v>130</v>
      </c>
      <c r="D68" s="51"/>
      <c r="E68" s="235"/>
      <c r="F68" s="8" t="s">
        <v>71</v>
      </c>
      <c r="H68" s="14"/>
      <c r="M68" s="255" t="str">
        <f>IF(E69="","",IF(E69&gt;=0,IF(E69&lt;0.25,"Notes",""),""))</f>
        <v/>
      </c>
    </row>
    <row r="69" spans="2:13" ht="30" customHeight="1" x14ac:dyDescent="0.45">
      <c r="C69" s="19" t="s">
        <v>69</v>
      </c>
      <c r="D69" s="52"/>
      <c r="E69" s="236"/>
      <c r="F69" s="8" t="s">
        <v>70</v>
      </c>
      <c r="G69" s="8"/>
      <c r="H69" s="188" t="str">
        <f>"Late Check-Out on "&amp;DAY(E68)&amp;"/"&amp;MONTH(E68)&amp;"/"&amp;YEAR(E68)&amp;"?"</f>
        <v>Late Check-Out on 0/1/1900?</v>
      </c>
      <c r="J69" s="155"/>
      <c r="M69" s="294" t="str">
        <f>IF(E69="","",IF(E69&gt;=0,IF(E69&lt;0.25,"Check-out after 6pm on "&amp;DAY(E68-1)&amp;"/"&amp;MONTH(E68)&amp;"/"&amp;YEAR(E68)&amp;" is usually considered as one night room charge i.e. check-out time by "&amp;DAY(E68)&amp;"/"&amp;MONTH(E68)&amp;"/"&amp;YEAR(E68)&amp;" noon. Hence, no late check-out will be required on "&amp;DAY(E68)&amp;"/"&amp;MONTH(E68)&amp;"/"&amp;YEAR(E68)&amp;".",""),""))</f>
        <v/>
      </c>
    </row>
    <row r="70" spans="2:13" ht="30" customHeight="1" x14ac:dyDescent="0.45">
      <c r="C70" s="19"/>
      <c r="D70" s="52"/>
      <c r="E70" s="253"/>
      <c r="F70" s="8"/>
      <c r="H70" s="254"/>
      <c r="M70" s="294"/>
    </row>
    <row r="71" spans="2:13" ht="6" customHeight="1" x14ac:dyDescent="0.45">
      <c r="C71" s="151"/>
      <c r="D71" s="152"/>
      <c r="E71" s="152"/>
      <c r="F71" s="153"/>
      <c r="G71" s="150"/>
      <c r="H71" s="154"/>
      <c r="I71" s="150"/>
      <c r="M71" s="121"/>
    </row>
    <row r="72" spans="2:13" ht="6" customHeight="1" x14ac:dyDescent="0.45">
      <c r="C72" s="19"/>
      <c r="D72" s="52"/>
      <c r="E72" s="52"/>
      <c r="F72" s="8"/>
      <c r="H72" s="14"/>
      <c r="M72" s="121"/>
    </row>
    <row r="73" spans="2:13" ht="30" customHeight="1" x14ac:dyDescent="0.45">
      <c r="C73" s="19" t="s">
        <v>142</v>
      </c>
      <c r="D73" s="52"/>
      <c r="E73" s="52"/>
      <c r="F73" s="8"/>
      <c r="G73" s="155"/>
      <c r="H73" s="293" t="str">
        <f>"e.g. the Expert is travelling to Country A before returning to Singapore for his/her official departure flight on "&amp;IF(E68&lt;&gt;"",DAY(E68)&amp;"/"&amp;MONTH(E68)&amp;"/"&amp;YEAR(E68),"&lt;date&gt;.")</f>
        <v>e.g. the Expert is travelling to Country A before returning to Singapore for his/her official departure flight on &lt;date&gt;.</v>
      </c>
      <c r="I73" s="293"/>
      <c r="J73" s="293"/>
      <c r="K73" s="293"/>
      <c r="M73" s="282" t="s">
        <v>163</v>
      </c>
    </row>
    <row r="74" spans="2:13" ht="30" customHeight="1" x14ac:dyDescent="0.45">
      <c r="C74" s="19"/>
      <c r="D74" s="52"/>
      <c r="E74" s="52"/>
      <c r="F74" s="8"/>
      <c r="G74" s="193"/>
      <c r="H74" s="14"/>
      <c r="M74" s="282"/>
    </row>
    <row r="75" spans="2:13" ht="30" customHeight="1" x14ac:dyDescent="0.45">
      <c r="C75" s="19"/>
      <c r="D75" s="148" t="s">
        <v>139</v>
      </c>
      <c r="E75" s="116"/>
      <c r="F75" s="8" t="s">
        <v>71</v>
      </c>
      <c r="G75" s="8"/>
      <c r="H75" s="8"/>
      <c r="I75" s="8"/>
      <c r="J75" s="8"/>
      <c r="M75" s="282"/>
    </row>
    <row r="76" spans="2:13" ht="30" customHeight="1" x14ac:dyDescent="0.45">
      <c r="C76" s="19"/>
      <c r="D76" s="148"/>
      <c r="E76" s="149"/>
      <c r="F76" s="8" t="s">
        <v>70</v>
      </c>
      <c r="G76" s="8"/>
      <c r="H76" s="148" t="str">
        <f>"Late Check-Out on "&amp;DAY(E75)&amp;"/"&amp;MONTH(E75)&amp;"/"&amp;YEAR(E75)&amp;"?"</f>
        <v>Late Check-Out on 0/1/1900?</v>
      </c>
      <c r="I76" s="155"/>
      <c r="J76" s="8"/>
      <c r="M76" s="282"/>
    </row>
    <row r="77" spans="2:13" ht="30" customHeight="1" x14ac:dyDescent="0.45">
      <c r="G77" s="8"/>
      <c r="H77" s="8"/>
      <c r="I77" s="8"/>
      <c r="J77" s="8"/>
    </row>
    <row r="78" spans="2:13" ht="5.15" customHeight="1" x14ac:dyDescent="0.35">
      <c r="B78" s="7"/>
      <c r="C78" s="22"/>
      <c r="D78" s="22"/>
      <c r="E78" s="23"/>
      <c r="F78" s="7"/>
      <c r="G78" s="7"/>
      <c r="H78" s="7"/>
      <c r="I78" s="7"/>
      <c r="J78" s="7"/>
      <c r="K78" s="7"/>
    </row>
    <row r="80" spans="2:13" ht="30" customHeight="1" thickBot="1" x14ac:dyDescent="0.4">
      <c r="C80" s="24" t="s">
        <v>169</v>
      </c>
      <c r="D80" s="35"/>
      <c r="E80" s="17"/>
      <c r="F80" s="6"/>
      <c r="G80" s="6"/>
      <c r="H80" s="6"/>
      <c r="I80" s="6"/>
      <c r="J80" s="6"/>
    </row>
    <row r="81" spans="2:13" ht="30" customHeight="1" thickTop="1" x14ac:dyDescent="0.35">
      <c r="M81" s="287" t="s">
        <v>132</v>
      </c>
    </row>
    <row r="82" spans="2:13" ht="30" customHeight="1" x14ac:dyDescent="0.45">
      <c r="C82" s="19" t="s">
        <v>61</v>
      </c>
      <c r="D82" s="19"/>
      <c r="E82" s="115"/>
      <c r="F82" s="108"/>
      <c r="G82" s="108"/>
      <c r="H82" s="108"/>
      <c r="I82" s="108"/>
      <c r="J82" s="108"/>
      <c r="M82" s="287"/>
    </row>
    <row r="83" spans="2:13" ht="30" customHeight="1" x14ac:dyDescent="0.45">
      <c r="C83" s="19" t="s">
        <v>62</v>
      </c>
      <c r="D83" s="19"/>
      <c r="E83" s="134"/>
      <c r="F83" s="110"/>
      <c r="G83" s="110"/>
      <c r="H83" s="110"/>
      <c r="I83" s="110"/>
      <c r="J83" s="110"/>
      <c r="M83" s="287"/>
    </row>
    <row r="84" spans="2:13" ht="30" customHeight="1" x14ac:dyDescent="0.35">
      <c r="M84" s="287"/>
    </row>
    <row r="85" spans="2:13" ht="33.75" customHeight="1" x14ac:dyDescent="0.35">
      <c r="C85" s="106" t="s">
        <v>0</v>
      </c>
      <c r="D85" s="240" t="s">
        <v>168</v>
      </c>
      <c r="E85" s="112" t="s">
        <v>26</v>
      </c>
      <c r="F85" s="107" t="s">
        <v>27</v>
      </c>
      <c r="G85" s="290" t="s">
        <v>155</v>
      </c>
      <c r="H85" s="291"/>
      <c r="I85" s="291"/>
      <c r="J85" s="292"/>
      <c r="M85" s="287"/>
    </row>
    <row r="86" spans="2:13" ht="30" customHeight="1" x14ac:dyDescent="0.35">
      <c r="C86" s="239"/>
      <c r="D86" s="238"/>
      <c r="E86" s="119"/>
      <c r="F86" s="119"/>
      <c r="G86" s="284"/>
      <c r="H86" s="285"/>
      <c r="I86" s="285"/>
      <c r="J86" s="286"/>
      <c r="M86" s="287"/>
    </row>
    <row r="87" spans="2:13" ht="30" customHeight="1" x14ac:dyDescent="0.35">
      <c r="C87" s="118"/>
      <c r="D87" s="238"/>
      <c r="E87" s="119"/>
      <c r="F87" s="119"/>
      <c r="G87" s="284"/>
      <c r="H87" s="285"/>
      <c r="I87" s="285"/>
      <c r="J87" s="286"/>
    </row>
    <row r="88" spans="2:13" ht="30" customHeight="1" x14ac:dyDescent="0.35">
      <c r="C88" s="118"/>
      <c r="D88" s="117"/>
      <c r="E88" s="117"/>
      <c r="F88" s="117"/>
      <c r="G88" s="284"/>
      <c r="H88" s="285"/>
      <c r="I88" s="285"/>
      <c r="J88" s="286"/>
    </row>
    <row r="89" spans="2:13" ht="30" customHeight="1" x14ac:dyDescent="0.35">
      <c r="C89" s="118"/>
      <c r="D89" s="117"/>
      <c r="E89" s="117"/>
      <c r="F89" s="117"/>
      <c r="G89" s="284"/>
      <c r="H89" s="285"/>
      <c r="I89" s="285"/>
      <c r="J89" s="286"/>
    </row>
    <row r="90" spans="2:13" ht="30" customHeight="1" x14ac:dyDescent="0.35">
      <c r="C90" s="118"/>
      <c r="D90" s="117"/>
      <c r="E90" s="117"/>
      <c r="F90" s="117"/>
      <c r="G90" s="284"/>
      <c r="H90" s="285"/>
      <c r="I90" s="285"/>
      <c r="J90" s="286"/>
    </row>
    <row r="91" spans="2:13" s="12" customFormat="1" ht="30" customHeight="1" x14ac:dyDescent="0.35">
      <c r="B91" s="10"/>
      <c r="C91" s="15"/>
      <c r="D91" s="15"/>
      <c r="E91" s="18"/>
      <c r="F91" s="10"/>
      <c r="G91" s="10"/>
      <c r="H91" s="10"/>
      <c r="I91" s="10"/>
      <c r="J91" s="10"/>
      <c r="K91" s="10"/>
    </row>
    <row r="92" spans="2:13" ht="5.15" customHeight="1" x14ac:dyDescent="0.35">
      <c r="B92" s="7"/>
      <c r="C92" s="22"/>
      <c r="D92" s="22"/>
      <c r="E92" s="23"/>
      <c r="F92" s="7"/>
      <c r="G92" s="7"/>
      <c r="H92" s="7"/>
      <c r="I92" s="7"/>
      <c r="J92" s="7"/>
      <c r="K92" s="7"/>
    </row>
    <row r="94" spans="2:13" ht="30" customHeight="1" thickBot="1" x14ac:dyDescent="0.4">
      <c r="C94" s="24" t="s">
        <v>65</v>
      </c>
      <c r="D94" s="35"/>
      <c r="E94" s="17"/>
      <c r="F94" s="6"/>
      <c r="G94" s="6"/>
      <c r="H94" s="6"/>
      <c r="I94" s="6"/>
      <c r="J94" s="6"/>
    </row>
    <row r="95" spans="2:13" ht="30" customHeight="1" thickTop="1" x14ac:dyDescent="0.35">
      <c r="C95" s="26"/>
    </row>
    <row r="96" spans="2:13" ht="30" customHeight="1" x14ac:dyDescent="0.45">
      <c r="C96" s="19" t="s">
        <v>74</v>
      </c>
      <c r="D96" s="220" t="str">
        <f>'B. Computation'!D22 &amp; " days"</f>
        <v>0 days</v>
      </c>
      <c r="E96" s="8"/>
      <c r="F96" s="148" t="s">
        <v>154</v>
      </c>
      <c r="G96" s="220" t="str">
        <f>'B. Computation'!D62 &amp; " days"</f>
        <v>0 days</v>
      </c>
      <c r="H96" s="8"/>
    </row>
    <row r="98" spans="2:11" ht="16" x14ac:dyDescent="0.35">
      <c r="C98" s="30"/>
      <c r="D98" s="30"/>
      <c r="E98" s="36"/>
      <c r="F98" s="29"/>
      <c r="G98" s="29"/>
      <c r="H98" s="29"/>
      <c r="I98" s="29"/>
      <c r="J98" s="29"/>
    </row>
    <row r="99" spans="2:11" s="11" customFormat="1" ht="30" customHeight="1" x14ac:dyDescent="0.35">
      <c r="B99" s="9"/>
      <c r="C99" s="44" t="s">
        <v>21</v>
      </c>
      <c r="D99" s="38"/>
      <c r="E99" s="41"/>
      <c r="F99" s="41"/>
      <c r="G99" s="41"/>
      <c r="H99" s="41"/>
      <c r="I99" s="41"/>
      <c r="J99" s="41"/>
      <c r="K99" s="9"/>
    </row>
    <row r="100" spans="2:11" s="11" customFormat="1" ht="17.5" x14ac:dyDescent="0.35">
      <c r="B100" s="9"/>
      <c r="C100" s="31"/>
      <c r="D100" s="32"/>
      <c r="E100" s="33"/>
      <c r="F100" s="33"/>
      <c r="G100" s="33"/>
      <c r="H100" s="33"/>
      <c r="I100" s="33"/>
      <c r="J100" s="33"/>
      <c r="K100" s="9"/>
    </row>
    <row r="101" spans="2:11" s="11" customFormat="1" ht="30" customHeight="1" x14ac:dyDescent="0.45">
      <c r="B101" s="9"/>
      <c r="C101" s="281" t="s">
        <v>51</v>
      </c>
      <c r="D101" s="281"/>
      <c r="E101" s="288" t="s">
        <v>13</v>
      </c>
      <c r="F101" s="288"/>
      <c r="G101" s="33"/>
      <c r="H101" s="33"/>
      <c r="I101" s="33"/>
      <c r="J101" s="33"/>
      <c r="K101" s="9"/>
    </row>
    <row r="102" spans="2:11" ht="30" customHeight="1" x14ac:dyDescent="0.45">
      <c r="C102" s="281" t="s">
        <v>58</v>
      </c>
      <c r="D102" s="281"/>
      <c r="E102" s="310" t="e">
        <f>E36</f>
        <v>#N/A</v>
      </c>
      <c r="F102" s="310"/>
      <c r="G102" s="34"/>
      <c r="H102" s="34"/>
      <c r="I102" s="34"/>
      <c r="J102" s="34"/>
    </row>
    <row r="103" spans="2:11" ht="30" customHeight="1" x14ac:dyDescent="0.35">
      <c r="C103" s="32"/>
      <c r="D103" s="32"/>
      <c r="E103" s="34"/>
      <c r="F103" s="34"/>
      <c r="G103" s="34"/>
      <c r="H103" s="34"/>
      <c r="I103" s="34"/>
      <c r="J103" s="34"/>
    </row>
    <row r="105" spans="2:11" ht="16" x14ac:dyDescent="0.35">
      <c r="C105" s="30"/>
      <c r="D105" s="30"/>
      <c r="E105" s="36"/>
      <c r="F105" s="29"/>
      <c r="G105" s="29"/>
      <c r="H105" s="29"/>
      <c r="I105" s="29"/>
      <c r="J105" s="29"/>
    </row>
    <row r="106" spans="2:11" ht="30" customHeight="1" x14ac:dyDescent="0.35">
      <c r="C106" s="44" t="s">
        <v>29</v>
      </c>
      <c r="D106" s="38"/>
      <c r="E106" s="39"/>
      <c r="F106" s="40"/>
      <c r="G106" s="40"/>
      <c r="H106" s="40"/>
      <c r="I106" s="40"/>
      <c r="J106" s="40"/>
    </row>
    <row r="107" spans="2:11" ht="17.5" x14ac:dyDescent="0.35">
      <c r="C107" s="31"/>
      <c r="D107" s="32"/>
      <c r="E107" s="42"/>
      <c r="F107" s="243"/>
      <c r="G107" s="216"/>
      <c r="H107" s="216"/>
      <c r="I107" s="34"/>
      <c r="J107" s="34"/>
    </row>
    <row r="108" spans="2:11" ht="30" customHeight="1" x14ac:dyDescent="0.45">
      <c r="C108" s="56" t="s">
        <v>97</v>
      </c>
      <c r="D108" s="56"/>
      <c r="E108" s="308">
        <f>'B. Computation'!E13</f>
        <v>400</v>
      </c>
      <c r="F108" s="308"/>
      <c r="G108" s="217" t="s">
        <v>98</v>
      </c>
      <c r="H108" s="216"/>
      <c r="I108" s="34"/>
      <c r="J108" s="34"/>
    </row>
    <row r="109" spans="2:11" ht="30" customHeight="1" x14ac:dyDescent="0.45">
      <c r="C109" s="56" t="s">
        <v>115</v>
      </c>
      <c r="D109" s="56"/>
      <c r="E109" s="98">
        <f>J67</f>
        <v>0</v>
      </c>
      <c r="F109" s="98"/>
      <c r="G109" s="217"/>
      <c r="H109" s="216"/>
      <c r="I109" s="34"/>
      <c r="J109" s="34"/>
    </row>
    <row r="110" spans="2:11" ht="30" customHeight="1" x14ac:dyDescent="0.45">
      <c r="C110" s="56" t="s">
        <v>25</v>
      </c>
      <c r="D110" s="56"/>
      <c r="E110" s="98">
        <f>J69</f>
        <v>0</v>
      </c>
      <c r="F110" s="98"/>
      <c r="G110" s="217"/>
      <c r="H110" s="216"/>
      <c r="I110" s="34"/>
      <c r="J110" s="34"/>
    </row>
    <row r="111" spans="2:11" ht="30" customHeight="1" x14ac:dyDescent="0.45">
      <c r="C111" s="56" t="s">
        <v>118</v>
      </c>
      <c r="D111" s="56"/>
      <c r="E111" s="279">
        <f>'B. Computation'!D51</f>
        <v>0</v>
      </c>
      <c r="F111" s="131"/>
      <c r="G111" s="217" t="s">
        <v>113</v>
      </c>
      <c r="H111" s="216"/>
      <c r="I111" s="34"/>
      <c r="J111" s="34"/>
    </row>
    <row r="112" spans="2:11" ht="30" customHeight="1" x14ac:dyDescent="0.45">
      <c r="C112" s="56" t="s">
        <v>148</v>
      </c>
      <c r="D112" s="56"/>
      <c r="E112" s="270">
        <f>'B. Computation'!D24</f>
        <v>0</v>
      </c>
      <c r="F112" s="132"/>
      <c r="G112" s="217" t="s">
        <v>79</v>
      </c>
      <c r="H112" s="216"/>
      <c r="I112" s="34"/>
      <c r="J112" s="34"/>
    </row>
    <row r="113" spans="3:10" ht="30" customHeight="1" x14ac:dyDescent="0.45">
      <c r="C113" s="56" t="s">
        <v>3</v>
      </c>
      <c r="D113" s="56"/>
      <c r="E113" s="308">
        <f>E112*E108</f>
        <v>0</v>
      </c>
      <c r="F113" s="308"/>
      <c r="G113" s="217" t="s">
        <v>128</v>
      </c>
      <c r="H113" s="216"/>
      <c r="I113" s="34"/>
      <c r="J113" s="34"/>
    </row>
    <row r="114" spans="3:10" ht="30" customHeight="1" x14ac:dyDescent="0.35">
      <c r="C114" s="32"/>
      <c r="D114" s="32"/>
      <c r="E114" s="37"/>
      <c r="F114" s="34"/>
      <c r="G114" s="216"/>
      <c r="H114" s="216"/>
      <c r="I114" s="34"/>
      <c r="J114" s="34"/>
    </row>
    <row r="116" spans="3:10" ht="16" x14ac:dyDescent="0.35">
      <c r="C116" s="30"/>
      <c r="D116" s="30"/>
      <c r="E116" s="36"/>
      <c r="F116" s="29"/>
      <c r="G116" s="29"/>
      <c r="H116" s="29"/>
      <c r="I116" s="29"/>
      <c r="J116" s="29"/>
    </row>
    <row r="117" spans="3:10" ht="30" customHeight="1" x14ac:dyDescent="0.35">
      <c r="C117" s="44" t="s">
        <v>59</v>
      </c>
      <c r="D117" s="38"/>
      <c r="E117" s="39"/>
      <c r="F117" s="40"/>
      <c r="G117" s="40"/>
      <c r="H117" s="40"/>
      <c r="I117" s="40"/>
      <c r="J117" s="40"/>
    </row>
    <row r="118" spans="3:10" ht="17.5" x14ac:dyDescent="0.35">
      <c r="C118" s="31"/>
      <c r="D118" s="32"/>
      <c r="E118" s="42"/>
      <c r="F118" s="43"/>
      <c r="G118" s="34"/>
      <c r="H118" s="34"/>
      <c r="I118" s="34"/>
      <c r="J118" s="34"/>
    </row>
    <row r="119" spans="3:10" ht="30" customHeight="1" x14ac:dyDescent="0.45">
      <c r="C119" s="56" t="s">
        <v>19</v>
      </c>
      <c r="D119" s="56"/>
      <c r="E119" s="308">
        <f>'B. Computation'!D53</f>
        <v>0</v>
      </c>
      <c r="F119" s="308"/>
      <c r="G119" s="34"/>
      <c r="H119" s="34"/>
      <c r="I119" s="34"/>
      <c r="J119" s="34"/>
    </row>
    <row r="120" spans="3:10" ht="30" customHeight="1" x14ac:dyDescent="0.45">
      <c r="C120" s="56" t="s">
        <v>20</v>
      </c>
      <c r="D120" s="56"/>
      <c r="E120" s="309">
        <f>'B. Computation'!D63</f>
        <v>0</v>
      </c>
      <c r="F120" s="309"/>
      <c r="G120" s="34"/>
      <c r="H120" s="34"/>
      <c r="I120" s="34"/>
      <c r="J120" s="34"/>
    </row>
    <row r="121" spans="3:10" ht="30" customHeight="1" x14ac:dyDescent="0.45">
      <c r="C121" s="56"/>
      <c r="D121" s="56"/>
      <c r="E121" s="58"/>
      <c r="F121" s="58"/>
      <c r="G121" s="34"/>
      <c r="H121" s="34"/>
      <c r="I121" s="34"/>
      <c r="J121" s="34"/>
    </row>
    <row r="123" spans="3:10" ht="16" x14ac:dyDescent="0.35">
      <c r="C123" s="32"/>
      <c r="D123" s="32"/>
      <c r="E123" s="37"/>
      <c r="F123" s="34"/>
      <c r="G123" s="34"/>
      <c r="H123" s="34"/>
      <c r="I123" s="34"/>
      <c r="J123" s="34"/>
    </row>
    <row r="124" spans="3:10" ht="30" customHeight="1" x14ac:dyDescent="0.35">
      <c r="C124" s="44" t="s">
        <v>60</v>
      </c>
      <c r="D124" s="38"/>
      <c r="E124" s="39"/>
      <c r="F124" s="40"/>
      <c r="G124" s="40"/>
      <c r="H124" s="40"/>
      <c r="I124" s="40"/>
      <c r="J124" s="40"/>
    </row>
    <row r="125" spans="3:10" ht="16" x14ac:dyDescent="0.35">
      <c r="C125" s="32"/>
      <c r="D125" s="32"/>
      <c r="E125" s="37"/>
      <c r="F125" s="34"/>
      <c r="G125" s="34"/>
      <c r="H125" s="34"/>
      <c r="I125" s="34"/>
      <c r="J125" s="34"/>
    </row>
    <row r="126" spans="3:10" ht="30" customHeight="1" x14ac:dyDescent="0.45">
      <c r="C126" s="56" t="s">
        <v>124</v>
      </c>
      <c r="D126" s="56"/>
      <c r="E126" s="308" t="e">
        <f>'B. Computation'!F83</f>
        <v>#N/A</v>
      </c>
      <c r="F126" s="308"/>
      <c r="G126" s="34"/>
      <c r="H126" s="34"/>
      <c r="I126" s="34"/>
      <c r="J126" s="34"/>
    </row>
    <row r="127" spans="3:10" ht="30" customHeight="1" x14ac:dyDescent="0.45">
      <c r="C127" s="56" t="s">
        <v>153</v>
      </c>
      <c r="D127" s="56"/>
      <c r="E127" s="58"/>
      <c r="F127" s="58"/>
      <c r="G127" s="57"/>
      <c r="H127" s="34"/>
      <c r="I127" s="34"/>
      <c r="J127" s="34"/>
    </row>
    <row r="128" spans="3:10" ht="30" customHeight="1" x14ac:dyDescent="0.35">
      <c r="C128" s="30"/>
      <c r="D128" s="30"/>
      <c r="E128" s="36"/>
      <c r="F128" s="29"/>
      <c r="G128" s="29"/>
      <c r="H128" s="29"/>
      <c r="I128" s="29"/>
      <c r="J128" s="29"/>
    </row>
    <row r="130" spans="3:15" ht="16" x14ac:dyDescent="0.35">
      <c r="C130" s="32"/>
      <c r="D130" s="32"/>
      <c r="E130" s="37"/>
      <c r="F130" s="34"/>
      <c r="G130" s="34"/>
      <c r="H130" s="34"/>
      <c r="I130" s="34"/>
      <c r="J130" s="34"/>
    </row>
    <row r="131" spans="3:15" ht="30" customHeight="1" x14ac:dyDescent="0.55000000000000004">
      <c r="C131" s="44" t="s">
        <v>116</v>
      </c>
      <c r="D131" s="38"/>
      <c r="E131" s="39"/>
      <c r="F131" s="40"/>
      <c r="G131" s="40"/>
      <c r="H131" s="40"/>
      <c r="I131" s="40"/>
      <c r="J131" s="40"/>
      <c r="M131" s="123"/>
      <c r="N131" s="124"/>
      <c r="O131" s="124"/>
    </row>
    <row r="132" spans="3:15" ht="17.5" x14ac:dyDescent="0.45">
      <c r="C132" s="32"/>
      <c r="D132" s="32"/>
      <c r="E132" s="37"/>
      <c r="F132" s="34"/>
      <c r="G132" s="34"/>
      <c r="H132" s="34"/>
      <c r="I132" s="34"/>
      <c r="J132" s="34"/>
      <c r="M132" s="124"/>
      <c r="N132" s="124"/>
      <c r="O132" s="124"/>
    </row>
    <row r="133" spans="3:15" ht="30" customHeight="1" x14ac:dyDescent="0.45">
      <c r="C133" s="56" t="s">
        <v>21</v>
      </c>
      <c r="D133" s="56"/>
      <c r="E133" s="99" t="e">
        <f>E102</f>
        <v>#N/A</v>
      </c>
      <c r="F133" s="99"/>
      <c r="G133" s="34"/>
      <c r="H133" s="34"/>
      <c r="I133" s="34"/>
      <c r="J133" s="34"/>
      <c r="M133" s="124"/>
      <c r="N133" s="125"/>
      <c r="O133" s="126"/>
    </row>
    <row r="134" spans="3:15" ht="30" customHeight="1" x14ac:dyDescent="0.45">
      <c r="C134" s="32" t="s">
        <v>123</v>
      </c>
      <c r="D134" s="32"/>
      <c r="E134" s="113" t="e">
        <f>-'B. Computation'!F83</f>
        <v>#N/A</v>
      </c>
      <c r="F134" s="113"/>
      <c r="G134" s="34"/>
      <c r="H134" s="34"/>
      <c r="I134" s="34"/>
      <c r="J134" s="34"/>
      <c r="M134" s="124"/>
      <c r="N134" s="125"/>
      <c r="O134" s="126"/>
    </row>
    <row r="135" spans="3:15" ht="30" customHeight="1" x14ac:dyDescent="0.45">
      <c r="C135" s="56" t="s">
        <v>19</v>
      </c>
      <c r="D135" s="224" t="str">
        <f>"[ "&amp;'B. Computation'!D52&amp;" days ]"</f>
        <v>[ 0 days ]</v>
      </c>
      <c r="E135" s="98">
        <f>E119</f>
        <v>0</v>
      </c>
      <c r="F135" s="98"/>
      <c r="G135" s="34"/>
      <c r="H135" s="34"/>
      <c r="I135" s="34"/>
      <c r="J135" s="34"/>
      <c r="M135" s="124"/>
      <c r="N135" s="125"/>
      <c r="O135" s="126"/>
    </row>
    <row r="136" spans="3:15" ht="30" customHeight="1" x14ac:dyDescent="0.45">
      <c r="C136" s="56" t="s">
        <v>20</v>
      </c>
      <c r="D136" s="224" t="str">
        <f>"[ "&amp;'B. Computation'!D62&amp;" days ]"</f>
        <v>[ 0 days ]</v>
      </c>
      <c r="E136" s="98">
        <f>E120</f>
        <v>0</v>
      </c>
      <c r="F136" s="98"/>
      <c r="G136" s="34"/>
      <c r="H136" s="34"/>
      <c r="I136" s="34"/>
      <c r="J136" s="34"/>
      <c r="M136" s="124"/>
      <c r="N136" s="125"/>
      <c r="O136" s="126"/>
    </row>
    <row r="137" spans="3:15" ht="30" customHeight="1" x14ac:dyDescent="0.45">
      <c r="C137" s="56" t="s">
        <v>29</v>
      </c>
      <c r="D137" s="224" t="str">
        <f>"[ "&amp;'B. Computation'!D24&amp;" nights ]"</f>
        <v>[ 0 nights ]</v>
      </c>
      <c r="E137" s="98">
        <f>'B. Computation'!D25</f>
        <v>0</v>
      </c>
      <c r="F137" s="98"/>
      <c r="G137" s="34"/>
      <c r="H137" s="34"/>
      <c r="I137" s="34"/>
      <c r="J137" s="34"/>
      <c r="M137" s="124"/>
      <c r="N137" s="125"/>
      <c r="O137" s="126"/>
    </row>
    <row r="138" spans="3:15" ht="30" customHeight="1" x14ac:dyDescent="0.45">
      <c r="C138" s="56"/>
      <c r="D138" s="56"/>
      <c r="E138" s="98"/>
      <c r="F138" s="58"/>
      <c r="G138" s="34"/>
      <c r="H138" s="34"/>
      <c r="I138" s="34"/>
      <c r="J138" s="34"/>
      <c r="M138" s="124"/>
      <c r="N138" s="125"/>
      <c r="O138" s="126"/>
    </row>
    <row r="139" spans="3:15" ht="30" customHeight="1" x14ac:dyDescent="0.45">
      <c r="C139" s="32" t="s">
        <v>86</v>
      </c>
      <c r="D139" s="32"/>
      <c r="E139" s="120"/>
      <c r="F139" s="227" t="s">
        <v>164</v>
      </c>
      <c r="G139" s="34"/>
      <c r="H139" s="34"/>
      <c r="I139" s="34"/>
      <c r="J139" s="34"/>
      <c r="M139" s="124"/>
      <c r="N139" s="125"/>
      <c r="O139" s="126"/>
    </row>
    <row r="140" spans="3:15" ht="30" customHeight="1" x14ac:dyDescent="0.45">
      <c r="C140" s="32" t="s">
        <v>117</v>
      </c>
      <c r="D140" s="32"/>
      <c r="E140" s="120"/>
      <c r="F140" s="227" t="s">
        <v>164</v>
      </c>
      <c r="G140" s="34"/>
      <c r="H140" s="34"/>
      <c r="I140" s="32"/>
      <c r="J140" s="34"/>
      <c r="M140" s="124"/>
      <c r="N140" s="125"/>
      <c r="O140" s="126"/>
    </row>
    <row r="141" spans="3:15" ht="30" customHeight="1" x14ac:dyDescent="0.45">
      <c r="C141" s="32" t="s">
        <v>87</v>
      </c>
      <c r="D141" s="32"/>
      <c r="E141" s="139"/>
      <c r="F141" s="227" t="s">
        <v>164</v>
      </c>
      <c r="G141" s="34"/>
      <c r="H141" s="34"/>
      <c r="I141" s="32" t="s">
        <v>88</v>
      </c>
      <c r="J141" s="34"/>
      <c r="M141" s="124"/>
      <c r="N141" s="125"/>
      <c r="O141" s="126"/>
    </row>
    <row r="142" spans="3:15" ht="17.5" x14ac:dyDescent="0.45">
      <c r="C142" s="56"/>
      <c r="D142" s="56"/>
      <c r="E142" s="58"/>
      <c r="F142" s="58"/>
      <c r="G142" s="34"/>
      <c r="H142" s="34"/>
      <c r="I142" s="34"/>
      <c r="J142" s="34"/>
      <c r="M142" s="124"/>
      <c r="N142" s="125"/>
      <c r="O142" s="126"/>
    </row>
    <row r="143" spans="3:15" ht="30" customHeight="1" x14ac:dyDescent="0.45">
      <c r="C143" s="104" t="s">
        <v>125</v>
      </c>
      <c r="D143" s="56"/>
      <c r="E143" s="199"/>
      <c r="F143" s="58"/>
      <c r="G143" s="34"/>
      <c r="H143" s="34"/>
      <c r="I143" s="34"/>
      <c r="J143" s="34"/>
      <c r="M143" s="124"/>
      <c r="N143" s="125"/>
      <c r="O143" s="126"/>
    </row>
    <row r="144" spans="3:15" ht="30" customHeight="1" x14ac:dyDescent="0.45">
      <c r="C144" s="194" t="s">
        <v>39</v>
      </c>
      <c r="D144" s="233" t="str">
        <f>"[ " &amp;'B. Computation'!G73&amp;" days ]"</f>
        <v>[ 0 days ]</v>
      </c>
      <c r="E144" s="195">
        <f>'B. Computation'!E94</f>
        <v>0</v>
      </c>
      <c r="F144" s="195"/>
      <c r="G144" s="102"/>
      <c r="H144" s="102"/>
      <c r="I144" s="34"/>
      <c r="J144" s="34"/>
      <c r="M144" s="124"/>
      <c r="N144" s="125"/>
      <c r="O144" s="126"/>
    </row>
    <row r="145" spans="2:15" ht="30" customHeight="1" x14ac:dyDescent="0.45">
      <c r="C145" s="304" t="s">
        <v>140</v>
      </c>
      <c r="D145" s="304"/>
      <c r="E145" s="196">
        <f>'B. Computation'!F13</f>
        <v>400</v>
      </c>
      <c r="F145" s="196"/>
      <c r="G145" s="218" t="s">
        <v>85</v>
      </c>
      <c r="H145" s="102"/>
      <c r="I145" s="34"/>
      <c r="J145" s="34"/>
      <c r="M145" s="124"/>
      <c r="N145" s="125"/>
      <c r="O145" s="126"/>
    </row>
    <row r="146" spans="2:15" ht="30.75" customHeight="1" x14ac:dyDescent="0.45">
      <c r="C146" s="194" t="s">
        <v>93</v>
      </c>
      <c r="D146" s="197"/>
      <c r="E146" s="198">
        <f>IF(E19="No",ROUNDUP(SUM('B. Computation'!G92:G100),0),0)</f>
        <v>0</v>
      </c>
      <c r="F146" s="198"/>
      <c r="G146" s="102"/>
      <c r="H146" s="102"/>
      <c r="I146" s="34"/>
      <c r="J146" s="34"/>
      <c r="M146" s="124"/>
      <c r="N146" s="125"/>
      <c r="O146" s="126"/>
    </row>
    <row r="147" spans="2:15" ht="24.75" customHeight="1" x14ac:dyDescent="0.45">
      <c r="C147" s="142"/>
      <c r="D147" s="142"/>
      <c r="E147" s="143"/>
      <c r="F147" s="143"/>
      <c r="G147" s="57"/>
      <c r="H147" s="34"/>
      <c r="I147" s="34"/>
      <c r="J147" s="34"/>
      <c r="M147" s="124"/>
      <c r="N147" s="125"/>
      <c r="O147" s="126"/>
    </row>
    <row r="148" spans="2:15" ht="32.25" customHeight="1" x14ac:dyDescent="0.45">
      <c r="C148" s="305" t="s">
        <v>141</v>
      </c>
      <c r="D148" s="305"/>
      <c r="E148" s="140">
        <f>E144+E145+E146</f>
        <v>400</v>
      </c>
      <c r="F148" s="101"/>
      <c r="G148" s="57"/>
      <c r="H148" s="34"/>
      <c r="I148" s="34"/>
      <c r="J148" s="34"/>
      <c r="M148" s="124"/>
      <c r="N148" s="125"/>
      <c r="O148" s="126"/>
    </row>
    <row r="149" spans="2:15" ht="30" customHeight="1" x14ac:dyDescent="0.45">
      <c r="C149" s="32"/>
      <c r="D149" s="32"/>
      <c r="E149" s="105"/>
      <c r="F149" s="141"/>
      <c r="G149" s="34"/>
      <c r="H149" s="34"/>
      <c r="I149" s="34"/>
      <c r="J149" s="34"/>
      <c r="M149" s="124"/>
      <c r="N149" s="125"/>
      <c r="O149" s="126"/>
    </row>
    <row r="150" spans="2:15" s="103" customFormat="1" ht="30" customHeight="1" x14ac:dyDescent="0.45">
      <c r="B150" s="8"/>
      <c r="C150" s="144" t="s">
        <v>89</v>
      </c>
      <c r="D150" s="104"/>
      <c r="E150" s="306" t="e">
        <f>SUM(E133:E141)+E148</f>
        <v>#N/A</v>
      </c>
      <c r="F150" s="307"/>
      <c r="G150" s="145"/>
      <c r="H150" s="57"/>
      <c r="I150" s="57"/>
      <c r="J150" s="57"/>
      <c r="K150" s="8"/>
      <c r="M150" s="124"/>
      <c r="N150" s="125"/>
      <c r="O150" s="126"/>
    </row>
    <row r="151" spans="2:15" ht="30" customHeight="1" x14ac:dyDescent="0.35">
      <c r="C151" s="32"/>
      <c r="D151" s="32"/>
      <c r="E151" s="102"/>
      <c r="F151" s="102"/>
      <c r="G151" s="34"/>
      <c r="H151" s="34"/>
      <c r="I151" s="34"/>
      <c r="J151" s="34"/>
    </row>
    <row r="152" spans="2:15" ht="30" customHeight="1" x14ac:dyDescent="0.35">
      <c r="C152" s="32"/>
      <c r="D152" s="32"/>
      <c r="E152" s="37"/>
      <c r="F152" s="34"/>
      <c r="G152" s="34"/>
      <c r="H152" s="34"/>
      <c r="I152" s="34"/>
      <c r="J152" s="34"/>
    </row>
    <row r="154" spans="2:15" ht="5.15" customHeight="1" x14ac:dyDescent="0.35">
      <c r="B154" s="7"/>
      <c r="C154" s="22"/>
      <c r="D154" s="22"/>
      <c r="E154" s="23"/>
      <c r="F154" s="7"/>
      <c r="G154" s="7"/>
      <c r="H154" s="7"/>
      <c r="I154" s="7"/>
      <c r="J154" s="7"/>
      <c r="K154" s="7"/>
    </row>
  </sheetData>
  <sheetProtection selectLockedCells="1"/>
  <mergeCells count="47">
    <mergeCell ref="C145:D145"/>
    <mergeCell ref="C148:D148"/>
    <mergeCell ref="E150:F150"/>
    <mergeCell ref="M64:M66"/>
    <mergeCell ref="E126:F126"/>
    <mergeCell ref="E119:F119"/>
    <mergeCell ref="E120:F120"/>
    <mergeCell ref="E108:F108"/>
    <mergeCell ref="E113:F113"/>
    <mergeCell ref="C102:D102"/>
    <mergeCell ref="G86:J86"/>
    <mergeCell ref="G87:J87"/>
    <mergeCell ref="G88:J88"/>
    <mergeCell ref="E102:F102"/>
    <mergeCell ref="G89:J89"/>
    <mergeCell ref="G90:J90"/>
    <mergeCell ref="C2:J2"/>
    <mergeCell ref="C3:J3"/>
    <mergeCell ref="E64:F64"/>
    <mergeCell ref="C8:J12"/>
    <mergeCell ref="H57:J57"/>
    <mergeCell ref="H58:J58"/>
    <mergeCell ref="C49:J49"/>
    <mergeCell ref="H51:J51"/>
    <mergeCell ref="H60:J60"/>
    <mergeCell ref="H59:J59"/>
    <mergeCell ref="H52:J52"/>
    <mergeCell ref="H53:J53"/>
    <mergeCell ref="C19:D19"/>
    <mergeCell ref="M16:M18"/>
    <mergeCell ref="M19:M20"/>
    <mergeCell ref="M73:M76"/>
    <mergeCell ref="H61:J61"/>
    <mergeCell ref="G85:J85"/>
    <mergeCell ref="H73:K73"/>
    <mergeCell ref="M69:M70"/>
    <mergeCell ref="C101:D101"/>
    <mergeCell ref="M45:M52"/>
    <mergeCell ref="M53:M59"/>
    <mergeCell ref="C25:D25"/>
    <mergeCell ref="C26:D26"/>
    <mergeCell ref="H54:J54"/>
    <mergeCell ref="M24:M31"/>
    <mergeCell ref="M81:M86"/>
    <mergeCell ref="H55:J55"/>
    <mergeCell ref="H56:J56"/>
    <mergeCell ref="E101:F101"/>
  </mergeCells>
  <dataValidations xWindow="159" yWindow="922" count="6">
    <dataValidation type="list" allowBlank="1" showInputMessage="1" showErrorMessage="1" sqref="E35" xr:uid="{00000000-0002-0000-0000-000000000000}">
      <formula1>$C$31:$C$33</formula1>
    </dataValidation>
    <dataValidation allowBlank="1" showInputMessage="1" showErrorMessage="1" prompt="dd/mm/yyyy" sqref="I31:I33 G31:G33 D52:D61 C86:C90" xr:uid="{00000000-0002-0000-0000-000001000000}"/>
    <dataValidation allowBlank="1" showInputMessage="1" showErrorMessage="1" prompt="hh:mm" sqref="E86:F90 J31:J33 H31:H33 F52:G61" xr:uid="{00000000-0002-0000-0000-000002000000}"/>
    <dataValidation type="list" allowBlank="1" showInputMessage="1" showErrorMessage="1" sqref="J67 E19 G73 C52:C61 D86:D90" xr:uid="{00000000-0002-0000-0000-000003000000}">
      <formula1>"Yes,No"</formula1>
    </dataValidation>
    <dataValidation type="list" allowBlank="1" showInputMessage="1" showErrorMessage="1" sqref="J69 I76" xr:uid="{00000000-0002-0000-0000-000004000000}">
      <formula1>"Yes (Full Day), Yes (Half Day), No"</formula1>
    </dataValidation>
    <dataValidation type="list" allowBlank="1" showInputMessage="1" showErrorMessage="1" sqref="E52:E61" xr:uid="{00000000-0002-0000-0000-000006000000}">
      <formula1>"Monday,Tuesday,Wednesday,Thursday,Friday,Saturday,Sunday"</formula1>
    </dataValidation>
  </dataValidations>
  <hyperlinks>
    <hyperlink ref="M19" r:id="rId1" xr:uid="{00000000-0004-0000-0000-000000000000}"/>
  </hyperlinks>
  <pageMargins left="0.7" right="0.7" top="0.75" bottom="0.75" header="0.3" footer="0.3"/>
  <pageSetup orientation="portrait" r:id="rId2"/>
  <ignoredErrors>
    <ignoredError sqref="E36"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2:U100"/>
  <sheetViews>
    <sheetView zoomScale="70" zoomScaleNormal="70" workbookViewId="0">
      <selection activeCell="C32" sqref="C32"/>
    </sheetView>
  </sheetViews>
  <sheetFormatPr defaultColWidth="9.1796875" defaultRowHeight="25" customHeight="1" x14ac:dyDescent="0.35"/>
  <cols>
    <col min="1" max="1" width="5.7265625" style="65" customWidth="1"/>
    <col min="2" max="2" width="9" style="64" customWidth="1"/>
    <col min="3" max="3" width="30.453125" style="87" customWidth="1"/>
    <col min="4" max="5" width="20.7265625" style="64" customWidth="1"/>
    <col min="6" max="7" width="26.7265625" style="64" customWidth="1"/>
    <col min="8" max="8" width="20.7265625" style="64" customWidth="1"/>
    <col min="9" max="9" width="21" style="64" customWidth="1"/>
    <col min="10" max="10" width="20.7265625" style="64" customWidth="1"/>
    <col min="11" max="11" width="5.7265625" style="64" customWidth="1"/>
    <col min="12" max="12" width="5.7265625" style="65" customWidth="1"/>
    <col min="13" max="13" width="18.7265625" style="65" customWidth="1"/>
    <col min="14" max="14" width="17.81640625" style="66" customWidth="1"/>
    <col min="15" max="15" width="18.453125" style="66" customWidth="1"/>
    <col min="16" max="21" width="15.54296875" style="66" customWidth="1"/>
    <col min="22" max="16384" width="9.1796875" style="65"/>
  </cols>
  <sheetData>
    <row r="2" spans="2:21" s="62" customFormat="1" ht="25" customHeight="1" thickBot="1" x14ac:dyDescent="0.4">
      <c r="B2" s="60"/>
      <c r="C2" s="61" t="s">
        <v>11</v>
      </c>
      <c r="D2" s="60"/>
      <c r="E2" s="60"/>
      <c r="F2" s="60"/>
      <c r="G2" s="60"/>
      <c r="H2" s="60"/>
      <c r="I2" s="60"/>
      <c r="J2" s="60"/>
      <c r="K2" s="60"/>
      <c r="N2" s="63"/>
      <c r="O2" s="63"/>
      <c r="P2" s="63"/>
      <c r="Q2" s="63"/>
      <c r="R2" s="63"/>
      <c r="S2" s="63"/>
      <c r="T2" s="63"/>
      <c r="U2" s="63"/>
    </row>
    <row r="3" spans="2:21" ht="25" customHeight="1" x14ac:dyDescent="0.35">
      <c r="C3" s="64"/>
    </row>
    <row r="4" spans="2:21" ht="25" customHeight="1" x14ac:dyDescent="0.35">
      <c r="C4" s="67" t="s">
        <v>8</v>
      </c>
      <c r="D4" s="67"/>
      <c r="E4" s="67" t="s">
        <v>6</v>
      </c>
      <c r="F4" s="67"/>
      <c r="G4" s="67" t="s">
        <v>7</v>
      </c>
      <c r="H4" s="67"/>
      <c r="I4" s="67" t="s">
        <v>18</v>
      </c>
      <c r="J4" s="68"/>
      <c r="K4" s="68"/>
      <c r="L4" s="66"/>
    </row>
    <row r="5" spans="2:21" ht="25" customHeight="1" x14ac:dyDescent="0.35">
      <c r="C5" s="69">
        <f>'A. Form'!E66</f>
        <v>0</v>
      </c>
      <c r="D5" s="68" t="str">
        <f>E5-C5 &amp; " days  ---&gt;"</f>
        <v>0 days  ---&gt;</v>
      </c>
      <c r="E5" s="70">
        <f>'A. Form'!E44</f>
        <v>0</v>
      </c>
      <c r="F5" s="68" t="str">
        <f>"&lt;---  " &amp; G5-E5+1 &amp; " days  ---&gt;"</f>
        <v>&lt;---  1 days  ---&gt;</v>
      </c>
      <c r="G5" s="70">
        <f>'A. Form'!E45</f>
        <v>0</v>
      </c>
      <c r="H5" s="68" t="str">
        <f>I5-G5 &amp; " days  ---&gt;"</f>
        <v>0 days  ---&gt;</v>
      </c>
      <c r="I5" s="70">
        <f>'A. Form'!E68</f>
        <v>0</v>
      </c>
      <c r="J5" s="70"/>
      <c r="K5" s="70"/>
      <c r="L5" s="71"/>
    </row>
    <row r="6" spans="2:21" ht="25" customHeight="1" x14ac:dyDescent="0.35">
      <c r="C6" s="130">
        <f>'A. Form'!E67</f>
        <v>0</v>
      </c>
      <c r="D6" s="68"/>
      <c r="E6" s="70"/>
      <c r="F6" s="68"/>
      <c r="G6" s="70"/>
      <c r="H6" s="68"/>
      <c r="I6" s="130">
        <f>'A. Form'!E69</f>
        <v>0</v>
      </c>
      <c r="J6" s="70"/>
      <c r="K6" s="70"/>
      <c r="L6" s="71"/>
    </row>
    <row r="7" spans="2:21" ht="25" customHeight="1" x14ac:dyDescent="0.35">
      <c r="C7" s="70"/>
      <c r="D7" s="68"/>
      <c r="E7" s="70"/>
      <c r="F7" s="70"/>
      <c r="G7" s="68"/>
      <c r="H7" s="70"/>
      <c r="I7" s="70"/>
      <c r="J7" s="70"/>
      <c r="K7" s="70"/>
      <c r="L7" s="71"/>
    </row>
    <row r="8" spans="2:21" ht="5.15" customHeight="1" x14ac:dyDescent="0.35">
      <c r="B8" s="65"/>
      <c r="C8" s="71"/>
      <c r="D8" s="66"/>
      <c r="E8" s="71"/>
      <c r="F8" s="71"/>
      <c r="G8" s="66"/>
      <c r="H8" s="71"/>
      <c r="I8" s="71"/>
      <c r="J8" s="71"/>
      <c r="K8" s="71"/>
      <c r="L8" s="71"/>
    </row>
    <row r="9" spans="2:21" ht="25" customHeight="1" x14ac:dyDescent="0.35">
      <c r="C9" s="70"/>
      <c r="D9" s="68"/>
      <c r="E9" s="70"/>
      <c r="F9" s="70"/>
      <c r="G9" s="68"/>
      <c r="H9" s="70"/>
      <c r="I9" s="70"/>
      <c r="J9" s="70"/>
      <c r="K9" s="70"/>
      <c r="L9" s="71"/>
    </row>
    <row r="10" spans="2:21" ht="25" customHeight="1" x14ac:dyDescent="0.35">
      <c r="B10" s="72"/>
      <c r="C10" s="73" t="s">
        <v>171</v>
      </c>
      <c r="D10" s="67"/>
      <c r="E10" s="74"/>
      <c r="F10" s="74"/>
      <c r="G10" s="67"/>
      <c r="H10" s="74"/>
      <c r="I10" s="74"/>
      <c r="J10" s="74"/>
      <c r="K10" s="74"/>
      <c r="L10" s="71"/>
    </row>
    <row r="11" spans="2:21" ht="25" customHeight="1" x14ac:dyDescent="0.35">
      <c r="C11" s="70"/>
      <c r="D11" s="68"/>
      <c r="E11" s="70"/>
      <c r="F11" s="70"/>
      <c r="G11" s="68"/>
      <c r="H11" s="70"/>
      <c r="I11" s="70"/>
      <c r="J11" s="70"/>
      <c r="K11" s="70"/>
      <c r="L11" s="71"/>
    </row>
    <row r="12" spans="2:21" ht="25" customHeight="1" x14ac:dyDescent="0.35">
      <c r="C12" s="70" t="s">
        <v>173</v>
      </c>
      <c r="D12" s="68" t="s">
        <v>178</v>
      </c>
      <c r="E12" s="70" t="s">
        <v>174</v>
      </c>
      <c r="F12" s="68" t="s">
        <v>175</v>
      </c>
      <c r="G12" s="70" t="s">
        <v>167</v>
      </c>
      <c r="H12" s="68" t="s">
        <v>176</v>
      </c>
      <c r="I12" s="70" t="s">
        <v>177</v>
      </c>
      <c r="J12" s="70"/>
      <c r="K12" s="70"/>
      <c r="L12" s="71"/>
    </row>
    <row r="13" spans="2:21" ht="25" customHeight="1" x14ac:dyDescent="0.35">
      <c r="C13" s="77" t="s">
        <v>172</v>
      </c>
      <c r="D13" s="78" t="s">
        <v>13</v>
      </c>
      <c r="E13" s="83">
        <v>400</v>
      </c>
      <c r="F13" s="80">
        <v>400</v>
      </c>
      <c r="G13" s="81">
        <v>200</v>
      </c>
      <c r="H13" s="81">
        <v>650</v>
      </c>
      <c r="I13" s="81">
        <v>120</v>
      </c>
      <c r="J13" s="70"/>
      <c r="K13" s="70"/>
      <c r="L13" s="71"/>
    </row>
    <row r="14" spans="2:21" ht="25" customHeight="1" x14ac:dyDescent="0.35">
      <c r="C14" s="70"/>
      <c r="F14" s="70"/>
      <c r="G14" s="68"/>
      <c r="H14" s="70"/>
      <c r="I14" s="70"/>
      <c r="J14" s="70"/>
      <c r="K14" s="70"/>
      <c r="L14" s="71"/>
      <c r="N14" s="65"/>
      <c r="O14" s="65"/>
      <c r="P14" s="65"/>
      <c r="Q14" s="65"/>
      <c r="R14" s="65"/>
      <c r="S14" s="65"/>
      <c r="T14" s="65"/>
      <c r="U14" s="65"/>
    </row>
    <row r="15" spans="2:21" ht="25.5" customHeight="1" x14ac:dyDescent="0.35">
      <c r="B15" s="65"/>
      <c r="C15" s="71"/>
      <c r="D15" s="66"/>
      <c r="E15" s="71"/>
      <c r="F15" s="71"/>
      <c r="G15" s="66"/>
      <c r="H15" s="71"/>
      <c r="I15" s="71"/>
      <c r="J15" s="71"/>
      <c r="K15" s="71"/>
      <c r="L15" s="71"/>
    </row>
    <row r="16" spans="2:21" ht="25.5" customHeight="1" thickBot="1" x14ac:dyDescent="0.4">
      <c r="B16" s="60"/>
      <c r="C16" s="61" t="s">
        <v>33</v>
      </c>
      <c r="D16" s="60"/>
      <c r="E16" s="60"/>
      <c r="F16" s="60"/>
      <c r="G16" s="60"/>
      <c r="H16" s="60"/>
      <c r="I16" s="60"/>
      <c r="J16" s="60"/>
      <c r="K16" s="60"/>
      <c r="L16" s="71"/>
    </row>
    <row r="17" spans="2:21" ht="25.5" customHeight="1" x14ac:dyDescent="0.35">
      <c r="C17" s="85"/>
      <c r="L17" s="71"/>
    </row>
    <row r="18" spans="2:21" ht="57.5" customHeight="1" x14ac:dyDescent="0.35">
      <c r="C18" s="269" t="s">
        <v>207</v>
      </c>
      <c r="D18" s="264">
        <f>'B. Computation'!D44</f>
        <v>3</v>
      </c>
      <c r="J18" s="68"/>
      <c r="L18" s="71"/>
    </row>
    <row r="19" spans="2:21" ht="25.5" customHeight="1" x14ac:dyDescent="0.35">
      <c r="C19" s="87" t="s">
        <v>208</v>
      </c>
      <c r="D19" s="64">
        <f>IF('A. Form'!J67="Yes",1,0)</f>
        <v>0</v>
      </c>
      <c r="J19" s="68"/>
      <c r="L19" s="71"/>
    </row>
    <row r="20" spans="2:21" ht="25.5" customHeight="1" x14ac:dyDescent="0.35">
      <c r="C20" s="87" t="s">
        <v>209</v>
      </c>
      <c r="D20" s="64">
        <f>IF(OR('A. Form'!G73="No",ISBLANK('A. Form'!G73)),IF('A. Form'!J69="Yes (Full Day)",1,IF('A. Form'!J69="Yes (Half Day)",0.5,0)),IF('A. Form'!I76="Yes (Full Day)",1,IF('A. Form'!I76="Yes (Half Day)",0.5,0)))</f>
        <v>0</v>
      </c>
      <c r="J20" s="68"/>
      <c r="L20" s="71"/>
    </row>
    <row r="21" spans="2:21" ht="25.5" customHeight="1" x14ac:dyDescent="0.35">
      <c r="C21" s="87" t="s">
        <v>210</v>
      </c>
      <c r="D21" s="64">
        <f>IF(OR('A. Form'!G73="No",ISBLANK('A. Form'!G73)),'A. Form'!E68-'A. Form'!E66,MIN('A. Form'!E68,'A. Form'!E75)-'A. Form'!E66)</f>
        <v>0</v>
      </c>
      <c r="J21" s="68"/>
      <c r="L21" s="71"/>
    </row>
    <row r="22" spans="2:21" ht="52" customHeight="1" x14ac:dyDescent="0.35">
      <c r="C22" s="265" t="s">
        <v>214</v>
      </c>
      <c r="D22" s="64">
        <f>SUM(D19:D21)</f>
        <v>0</v>
      </c>
      <c r="J22" s="68"/>
      <c r="L22" s="71"/>
    </row>
    <row r="23" spans="2:21" ht="53" customHeight="1" x14ac:dyDescent="0.35">
      <c r="C23" s="87" t="s">
        <v>211</v>
      </c>
      <c r="D23" s="64">
        <f>IF(COUNTBLANK('A. Form'!D86),0,COUNTIF($D$32:$D$41,'A. Form'!C86))+IF(COUNTBLANK('A. Form'!D87),0,COUNTIF($D$32:$D$41,'A. Form'!C87))+IF(COUNTBLANK('A. Form'!D88),0,COUNTIF($D$32:$D$41,'A. Form'!C88))+IF(COUNTBLANK('A. Form'!D89),0,COUNTIF($D$32:$D$41,'A. Form'!C89))+IF(COUNTBLANK('A. Form'!D90),0,COUNTIF($D$32:$D$41,'A. Form'!C90))</f>
        <v>0</v>
      </c>
      <c r="J23" s="68"/>
      <c r="L23" s="71"/>
    </row>
    <row r="24" spans="2:21" ht="77.5" customHeight="1" x14ac:dyDescent="0.35">
      <c r="C24" s="265" t="s">
        <v>215</v>
      </c>
      <c r="D24" s="264">
        <f>MIN(D18,D22-D23)</f>
        <v>0</v>
      </c>
      <c r="J24" s="68"/>
      <c r="L24" s="71"/>
    </row>
    <row r="25" spans="2:21" ht="25.5" customHeight="1" x14ac:dyDescent="0.35">
      <c r="C25" s="85" t="s">
        <v>213</v>
      </c>
      <c r="D25" s="147">
        <f>D24*E13</f>
        <v>0</v>
      </c>
      <c r="J25" s="68"/>
      <c r="L25" s="71"/>
    </row>
    <row r="26" spans="2:21" ht="25.5" customHeight="1" x14ac:dyDescent="0.35">
      <c r="J26" s="68"/>
      <c r="L26" s="71"/>
    </row>
    <row r="27" spans="2:21" ht="25.5" customHeight="1" x14ac:dyDescent="0.35">
      <c r="B27" s="65"/>
      <c r="C27" s="71"/>
      <c r="D27" s="66"/>
      <c r="E27" s="71"/>
      <c r="F27" s="71"/>
      <c r="G27" s="66"/>
      <c r="H27" s="71"/>
      <c r="I27" s="71"/>
      <c r="J27" s="71"/>
      <c r="K27" s="71"/>
      <c r="L27" s="71"/>
    </row>
    <row r="28" spans="2:21" ht="25" customHeight="1" x14ac:dyDescent="0.35">
      <c r="C28" s="70"/>
      <c r="D28" s="68"/>
      <c r="E28" s="70"/>
      <c r="F28" s="70"/>
      <c r="G28" s="68"/>
      <c r="H28" s="70"/>
      <c r="I28" s="70"/>
      <c r="J28" s="70"/>
      <c r="K28" s="70"/>
      <c r="L28" s="71"/>
    </row>
    <row r="29" spans="2:21" s="62" customFormat="1" ht="25" customHeight="1" thickBot="1" x14ac:dyDescent="0.4">
      <c r="B29" s="60"/>
      <c r="C29" s="61" t="s">
        <v>12</v>
      </c>
      <c r="D29" s="84"/>
      <c r="E29" s="60"/>
      <c r="F29" s="60"/>
      <c r="G29" s="60"/>
      <c r="H29" s="60"/>
      <c r="I29" s="60"/>
      <c r="J29" s="60"/>
      <c r="K29" s="60"/>
      <c r="N29" s="63"/>
      <c r="O29" s="63"/>
      <c r="P29" s="63"/>
      <c r="Q29" s="63"/>
      <c r="R29" s="63"/>
      <c r="S29" s="63"/>
      <c r="T29" s="63"/>
      <c r="U29" s="63"/>
    </row>
    <row r="30" spans="2:21" ht="25" customHeight="1" x14ac:dyDescent="0.35">
      <c r="C30" s="85"/>
      <c r="D30" s="68"/>
    </row>
    <row r="31" spans="2:21" ht="57" customHeight="1" x14ac:dyDescent="0.35">
      <c r="C31" s="256" t="s">
        <v>156</v>
      </c>
      <c r="D31" s="256" t="s">
        <v>160</v>
      </c>
      <c r="E31" s="256" t="s">
        <v>1</v>
      </c>
      <c r="F31" s="256" t="s">
        <v>158</v>
      </c>
      <c r="G31" s="256" t="s">
        <v>159</v>
      </c>
      <c r="H31" s="256" t="s">
        <v>197</v>
      </c>
      <c r="I31" s="256" t="s">
        <v>50</v>
      </c>
      <c r="J31" s="256"/>
    </row>
    <row r="32" spans="2:21" ht="25" customHeight="1" x14ac:dyDescent="0.35">
      <c r="C32" s="257">
        <f>'A. Form'!C52</f>
        <v>0</v>
      </c>
      <c r="D32" s="258">
        <f>'A. Form'!D52</f>
        <v>0</v>
      </c>
      <c r="E32" s="257">
        <f>'A. Form'!E52</f>
        <v>0</v>
      </c>
      <c r="F32" s="259">
        <f>'A. Form'!F52</f>
        <v>0</v>
      </c>
      <c r="G32" s="259">
        <f>'A. Form'!G52</f>
        <v>0</v>
      </c>
      <c r="H32" s="262">
        <f>IF((G32-F32)*24&gt;=6,1,IF(AND((G32-F32)*24&lt;6,(G32-F32)*24&gt;=4),0.5,0))</f>
        <v>0</v>
      </c>
      <c r="I32" s="260"/>
      <c r="J32" s="261"/>
    </row>
    <row r="33" spans="3:10" ht="25" customHeight="1" x14ac:dyDescent="0.35">
      <c r="C33" s="257">
        <f>'A. Form'!C53</f>
        <v>0</v>
      </c>
      <c r="D33" s="258">
        <f>'A. Form'!D53</f>
        <v>0</v>
      </c>
      <c r="E33" s="257">
        <f>'A. Form'!E53</f>
        <v>0</v>
      </c>
      <c r="F33" s="259">
        <f>'A. Form'!F53</f>
        <v>0</v>
      </c>
      <c r="G33" s="259">
        <f>'A. Form'!G53</f>
        <v>0</v>
      </c>
      <c r="H33" s="262">
        <f t="shared" ref="H33:H41" si="0">IF((G33-F33)*24&gt;=6,1,IF(AND((G33-F33)*24&lt;6,(G33-F33)*24&gt;=4),0.5,0))</f>
        <v>0</v>
      </c>
      <c r="I33" s="260"/>
      <c r="J33" s="261"/>
    </row>
    <row r="34" spans="3:10" ht="25" customHeight="1" x14ac:dyDescent="0.35">
      <c r="C34" s="257">
        <f>'A. Form'!C54</f>
        <v>0</v>
      </c>
      <c r="D34" s="258">
        <f>'A. Form'!D54</f>
        <v>0</v>
      </c>
      <c r="E34" s="257">
        <f>'A. Form'!E54</f>
        <v>0</v>
      </c>
      <c r="F34" s="259">
        <f>'A. Form'!F54</f>
        <v>0</v>
      </c>
      <c r="G34" s="259">
        <f>'A. Form'!G54</f>
        <v>0</v>
      </c>
      <c r="H34" s="262">
        <f t="shared" si="0"/>
        <v>0</v>
      </c>
      <c r="I34" s="260"/>
      <c r="J34" s="261"/>
    </row>
    <row r="35" spans="3:10" ht="25" customHeight="1" x14ac:dyDescent="0.35">
      <c r="C35" s="257">
        <f>'A. Form'!C55</f>
        <v>0</v>
      </c>
      <c r="D35" s="258">
        <f>'A. Form'!D55</f>
        <v>0</v>
      </c>
      <c r="E35" s="257">
        <f>'A. Form'!E55</f>
        <v>0</v>
      </c>
      <c r="F35" s="259">
        <f>'A. Form'!F55</f>
        <v>0</v>
      </c>
      <c r="G35" s="259">
        <f>'A. Form'!G55</f>
        <v>0</v>
      </c>
      <c r="H35" s="262">
        <f t="shared" si="0"/>
        <v>0</v>
      </c>
      <c r="I35" s="260"/>
      <c r="J35" s="261"/>
    </row>
    <row r="36" spans="3:10" ht="25" customHeight="1" x14ac:dyDescent="0.35">
      <c r="C36" s="257">
        <f>'A. Form'!C56</f>
        <v>0</v>
      </c>
      <c r="D36" s="258">
        <f>'A. Form'!D56</f>
        <v>0</v>
      </c>
      <c r="E36" s="257">
        <f>'A. Form'!E56</f>
        <v>0</v>
      </c>
      <c r="F36" s="259">
        <f>'A. Form'!F56</f>
        <v>0</v>
      </c>
      <c r="G36" s="259">
        <f>'A. Form'!G56</f>
        <v>0</v>
      </c>
      <c r="H36" s="262">
        <f t="shared" si="0"/>
        <v>0</v>
      </c>
      <c r="I36" s="260"/>
      <c r="J36" s="261"/>
    </row>
    <row r="37" spans="3:10" ht="25" customHeight="1" x14ac:dyDescent="0.35">
      <c r="C37" s="257">
        <f>'A. Form'!C57</f>
        <v>0</v>
      </c>
      <c r="D37" s="258">
        <f>'A. Form'!D57</f>
        <v>0</v>
      </c>
      <c r="E37" s="257">
        <f>'A. Form'!E57</f>
        <v>0</v>
      </c>
      <c r="F37" s="259">
        <f>'A. Form'!F57</f>
        <v>0</v>
      </c>
      <c r="G37" s="259">
        <f>'A. Form'!G57</f>
        <v>0</v>
      </c>
      <c r="H37" s="262">
        <f t="shared" si="0"/>
        <v>0</v>
      </c>
      <c r="I37" s="260"/>
      <c r="J37" s="261"/>
    </row>
    <row r="38" spans="3:10" ht="25" customHeight="1" x14ac:dyDescent="0.35">
      <c r="C38" s="257">
        <f>'A. Form'!C58</f>
        <v>0</v>
      </c>
      <c r="D38" s="258">
        <f>'A. Form'!D58</f>
        <v>0</v>
      </c>
      <c r="E38" s="257">
        <f>'A. Form'!E58</f>
        <v>0</v>
      </c>
      <c r="F38" s="259">
        <f>'A. Form'!F58</f>
        <v>0</v>
      </c>
      <c r="G38" s="259">
        <f>'A. Form'!G58</f>
        <v>0</v>
      </c>
      <c r="H38" s="262">
        <f t="shared" si="0"/>
        <v>0</v>
      </c>
      <c r="I38" s="260"/>
      <c r="J38" s="261"/>
    </row>
    <row r="39" spans="3:10" ht="25" customHeight="1" x14ac:dyDescent="0.35">
      <c r="C39" s="257">
        <f>'A. Form'!C59</f>
        <v>0</v>
      </c>
      <c r="D39" s="258">
        <f>'A. Form'!D59</f>
        <v>0</v>
      </c>
      <c r="E39" s="257">
        <f>'A. Form'!E59</f>
        <v>0</v>
      </c>
      <c r="F39" s="259">
        <f>'A. Form'!F59</f>
        <v>0</v>
      </c>
      <c r="G39" s="259">
        <f>'A. Form'!G59</f>
        <v>0</v>
      </c>
      <c r="H39" s="262">
        <f t="shared" si="0"/>
        <v>0</v>
      </c>
      <c r="I39" s="260"/>
      <c r="J39" s="261"/>
    </row>
    <row r="40" spans="3:10" ht="25" customHeight="1" x14ac:dyDescent="0.35">
      <c r="C40" s="257">
        <f>'A. Form'!C60</f>
        <v>0</v>
      </c>
      <c r="D40" s="258">
        <f>'A. Form'!D60</f>
        <v>0</v>
      </c>
      <c r="E40" s="257">
        <f>'A. Form'!E60</f>
        <v>0</v>
      </c>
      <c r="F40" s="259">
        <f>'A. Form'!F60</f>
        <v>0</v>
      </c>
      <c r="G40" s="259">
        <f>'A. Form'!G60</f>
        <v>0</v>
      </c>
      <c r="H40" s="262">
        <f t="shared" si="0"/>
        <v>0</v>
      </c>
      <c r="I40" s="260"/>
      <c r="J40" s="261"/>
    </row>
    <row r="41" spans="3:10" ht="25" customHeight="1" x14ac:dyDescent="0.35">
      <c r="C41" s="257">
        <f>'A. Form'!C61</f>
        <v>0</v>
      </c>
      <c r="D41" s="258">
        <f>'A. Form'!D61</f>
        <v>0</v>
      </c>
      <c r="E41" s="257">
        <f>'A. Form'!E61</f>
        <v>0</v>
      </c>
      <c r="F41" s="259">
        <f>'A. Form'!F61</f>
        <v>0</v>
      </c>
      <c r="G41" s="259">
        <f>'A. Form'!G61</f>
        <v>0</v>
      </c>
      <c r="H41" s="262">
        <f t="shared" si="0"/>
        <v>0</v>
      </c>
      <c r="I41" s="260"/>
      <c r="J41" s="261"/>
    </row>
    <row r="42" spans="3:10" ht="25" customHeight="1" x14ac:dyDescent="0.35">
      <c r="C42" s="91" t="s">
        <v>199</v>
      </c>
      <c r="D42" s="68"/>
      <c r="H42" s="264">
        <f>SUM(H32:H41)</f>
        <v>0</v>
      </c>
    </row>
    <row r="43" spans="3:10" ht="25" customHeight="1" x14ac:dyDescent="0.35">
      <c r="C43" s="85"/>
      <c r="D43" s="68"/>
    </row>
    <row r="44" spans="3:10" ht="25" customHeight="1" x14ac:dyDescent="0.35">
      <c r="C44" s="91" t="s">
        <v>198</v>
      </c>
      <c r="D44" s="263">
        <f>IF(H42&lt;=5,H42+3, H42+5)</f>
        <v>3</v>
      </c>
      <c r="E44" s="64" t="s">
        <v>220</v>
      </c>
    </row>
    <row r="45" spans="3:10" ht="25" customHeight="1" x14ac:dyDescent="0.35">
      <c r="C45" s="91" t="s">
        <v>200</v>
      </c>
      <c r="D45" s="68"/>
    </row>
    <row r="46" spans="3:10" ht="25" customHeight="1" x14ac:dyDescent="0.35">
      <c r="E46" s="64" t="s">
        <v>204</v>
      </c>
    </row>
    <row r="47" spans="3:10" ht="46" customHeight="1" x14ac:dyDescent="0.35">
      <c r="C47" s="91" t="s">
        <v>201</v>
      </c>
      <c r="D47" s="136">
        <f>24-'A. Form'!E67*24</f>
        <v>24</v>
      </c>
      <c r="E47" s="64">
        <f>IF(D47&gt;=16,1,IF(AND(D47&gt;=8,D47&lt;16),0.5,0))</f>
        <v>1</v>
      </c>
    </row>
    <row r="48" spans="3:10" ht="31.5" customHeight="1" x14ac:dyDescent="0.35">
      <c r="C48" s="265" t="s">
        <v>202</v>
      </c>
      <c r="D48" s="68">
        <f>IF(OR('A. Form'!G73="No",ISBLANK('A. Form'!G73)),'A. Form'!E68-'A. Form'!E66-1,MIN('A. Form'!E68,'A. Form'!E75)-'A. Form'!E66-1)</f>
        <v>-1</v>
      </c>
    </row>
    <row r="49" spans="2:21" ht="31.5" customHeight="1" x14ac:dyDescent="0.35">
      <c r="C49" s="91" t="s">
        <v>203</v>
      </c>
      <c r="D49" s="68">
        <f>IF(OR('A. Form'!G73="No",ISBLANK('A. Form'!G73)),'A. Form'!E69*24,'A. Form'!E76*24)</f>
        <v>0</v>
      </c>
      <c r="E49" s="64">
        <f>IF(D49&gt;=16,1,IF(AND(D49&gt;=8,D49&lt;16),0.5,0))</f>
        <v>0</v>
      </c>
    </row>
    <row r="50" spans="2:21" ht="53" customHeight="1" x14ac:dyDescent="0.35">
      <c r="C50" s="265" t="s">
        <v>214</v>
      </c>
      <c r="D50" s="68">
        <f>E47+D48+E49</f>
        <v>0</v>
      </c>
    </row>
    <row r="51" spans="2:21" ht="32" customHeight="1" x14ac:dyDescent="0.35">
      <c r="C51" s="265" t="s">
        <v>206</v>
      </c>
      <c r="D51" s="263">
        <f>COUNTA('A. Form'!C86:C90)</f>
        <v>0</v>
      </c>
    </row>
    <row r="52" spans="2:21" ht="32" customHeight="1" x14ac:dyDescent="0.35">
      <c r="C52" s="266" t="s">
        <v>212</v>
      </c>
      <c r="D52" s="267">
        <f>MIN(D44,D50-D51)</f>
        <v>0</v>
      </c>
    </row>
    <row r="53" spans="2:21" ht="25" customHeight="1" x14ac:dyDescent="0.35">
      <c r="C53" s="85" t="s">
        <v>205</v>
      </c>
      <c r="D53" s="268">
        <f>D52*G13</f>
        <v>0</v>
      </c>
    </row>
    <row r="54" spans="2:21" ht="25" customHeight="1" x14ac:dyDescent="0.35">
      <c r="C54" s="85"/>
      <c r="D54" s="68"/>
    </row>
    <row r="55" spans="2:21" ht="5.15" customHeight="1" x14ac:dyDescent="0.35">
      <c r="B55" s="65"/>
      <c r="C55" s="65"/>
      <c r="D55" s="65"/>
      <c r="E55" s="65"/>
      <c r="F55" s="65"/>
      <c r="G55" s="65"/>
      <c r="H55" s="65"/>
      <c r="I55" s="65"/>
      <c r="J55" s="65"/>
      <c r="K55" s="65"/>
    </row>
    <row r="56" spans="2:21" ht="25" customHeight="1" x14ac:dyDescent="0.35">
      <c r="C56" s="64"/>
    </row>
    <row r="57" spans="2:21" s="62" customFormat="1" ht="25" customHeight="1" thickBot="1" x14ac:dyDescent="0.4">
      <c r="B57" s="60"/>
      <c r="C57" s="61" t="s">
        <v>2</v>
      </c>
      <c r="D57" s="60"/>
      <c r="E57" s="60"/>
      <c r="F57" s="60"/>
      <c r="G57" s="60"/>
      <c r="H57" s="60"/>
      <c r="I57" s="60"/>
      <c r="J57" s="60"/>
      <c r="K57" s="60"/>
      <c r="N57" s="63"/>
      <c r="O57" s="63"/>
      <c r="P57" s="63"/>
      <c r="Q57" s="63"/>
      <c r="R57" s="63"/>
      <c r="S57" s="63"/>
      <c r="T57" s="63"/>
      <c r="U57" s="63"/>
    </row>
    <row r="58" spans="2:21" ht="25" customHeight="1" x14ac:dyDescent="0.35">
      <c r="C58" s="85"/>
    </row>
    <row r="59" spans="2:21" ht="25" customHeight="1" x14ac:dyDescent="0.35">
      <c r="C59" s="274"/>
      <c r="D59" s="68"/>
      <c r="E59" s="68"/>
      <c r="F59" s="68"/>
      <c r="H59" s="68"/>
      <c r="I59" s="275"/>
      <c r="M59" s="66"/>
    </row>
    <row r="60" spans="2:21" ht="25" customHeight="1" x14ac:dyDescent="0.35">
      <c r="C60" s="68" t="s">
        <v>218</v>
      </c>
      <c r="D60" s="272">
        <f>H42</f>
        <v>0</v>
      </c>
      <c r="E60" s="68"/>
      <c r="F60" s="276"/>
      <c r="H60" s="271"/>
      <c r="I60" s="68"/>
      <c r="J60" s="277"/>
      <c r="M60" s="75" t="s">
        <v>5</v>
      </c>
      <c r="N60" s="76" t="s">
        <v>4</v>
      </c>
    </row>
    <row r="61" spans="2:21" ht="25" customHeight="1" x14ac:dyDescent="0.35">
      <c r="C61" s="68" t="s">
        <v>216</v>
      </c>
      <c r="D61" s="272">
        <f>IFERROR(IF(COUNTBLANK('A. Form'!D86),0,VLOOKUP('A. Form'!C86,$D$32:$H$41,5,FALSE)),0)+IFERROR(IF(COUNTBLANK('A. Form'!D87),0,VLOOKUP('A. Form'!C87,$D$32:$H$41,5,FALSE)),0)+IFERROR(IF(COUNTBLANK('A. Form'!D88),0,VLOOKUP('A. Form'!C88,$D$32:$H$41,5,FALSE)),0)+IFERROR(IF(COUNTBLANK('A. Form'!D89),0,VLOOKUP('A. Form'!C89,$D$32:$H$41,5,FALSE)),0)+IFERROR(IF(COUNTBLANK('A. Form'!D90),0,VLOOKUP('A. Form'!C90,$D$32:$H$41,5,FALSE)),0)</f>
        <v>0</v>
      </c>
      <c r="E61" s="68"/>
      <c r="F61" s="276"/>
      <c r="H61" s="271"/>
      <c r="I61" s="68"/>
      <c r="M61" s="82" t="s">
        <v>77</v>
      </c>
      <c r="N61" s="86">
        <v>0</v>
      </c>
    </row>
    <row r="62" spans="2:21" ht="32" x14ac:dyDescent="0.35">
      <c r="C62" s="280" t="s">
        <v>219</v>
      </c>
      <c r="D62" s="272">
        <f>D60-D61</f>
        <v>0</v>
      </c>
      <c r="E62" s="68"/>
      <c r="F62" s="276"/>
      <c r="H62" s="271"/>
      <c r="I62" s="68"/>
      <c r="M62" s="82" t="s">
        <v>76</v>
      </c>
      <c r="N62" s="86">
        <v>0.5</v>
      </c>
    </row>
    <row r="63" spans="2:21" ht="25" customHeight="1" x14ac:dyDescent="0.35">
      <c r="C63" s="68" t="s">
        <v>217</v>
      </c>
      <c r="D63" s="271">
        <f>D62*H13</f>
        <v>0</v>
      </c>
      <c r="E63" s="68"/>
      <c r="F63" s="276"/>
      <c r="H63" s="271"/>
      <c r="I63" s="68"/>
      <c r="M63" s="82" t="s">
        <v>78</v>
      </c>
      <c r="N63" s="86">
        <v>1</v>
      </c>
    </row>
    <row r="64" spans="2:21" ht="25" customHeight="1" x14ac:dyDescent="0.35">
      <c r="C64" s="68"/>
      <c r="D64" s="278"/>
      <c r="E64" s="68"/>
      <c r="F64" s="276"/>
      <c r="H64" s="271"/>
      <c r="I64" s="68"/>
      <c r="N64" s="88"/>
    </row>
    <row r="65" spans="2:21" ht="25" customHeight="1" x14ac:dyDescent="0.35">
      <c r="C65" s="68"/>
      <c r="D65" s="278"/>
      <c r="E65" s="68"/>
      <c r="F65" s="276"/>
      <c r="H65" s="271"/>
      <c r="I65" s="68"/>
      <c r="J65" s="277"/>
      <c r="M65" s="97" t="s">
        <v>99</v>
      </c>
    </row>
    <row r="66" spans="2:21" ht="25" customHeight="1" x14ac:dyDescent="0.35">
      <c r="C66" s="68"/>
      <c r="D66" s="278"/>
      <c r="E66" s="68"/>
      <c r="F66" s="276"/>
      <c r="H66" s="271"/>
      <c r="I66" s="68"/>
      <c r="M66" s="65" t="s">
        <v>152</v>
      </c>
    </row>
    <row r="67" spans="2:21" ht="25" customHeight="1" x14ac:dyDescent="0.35">
      <c r="C67" s="68"/>
      <c r="D67" s="278"/>
      <c r="E67" s="68"/>
      <c r="F67" s="276"/>
      <c r="H67" s="271"/>
      <c r="I67" s="68"/>
      <c r="M67" s="65" t="s">
        <v>108</v>
      </c>
    </row>
    <row r="68" spans="2:21" ht="5.15" customHeight="1" x14ac:dyDescent="0.35">
      <c r="B68" s="65"/>
      <c r="C68" s="89"/>
      <c r="D68" s="65"/>
      <c r="E68" s="65"/>
      <c r="F68" s="65"/>
      <c r="G68" s="65"/>
      <c r="H68" s="65"/>
      <c r="I68" s="65"/>
      <c r="J68" s="65"/>
      <c r="K68" s="65"/>
    </row>
    <row r="70" spans="2:21" s="62" customFormat="1" ht="25" customHeight="1" thickBot="1" x14ac:dyDescent="0.4">
      <c r="B70" s="60"/>
      <c r="C70" s="61" t="s">
        <v>38</v>
      </c>
      <c r="D70" s="60"/>
      <c r="E70" s="60"/>
      <c r="F70" s="60"/>
      <c r="G70" s="60"/>
      <c r="H70" s="60"/>
      <c r="I70" s="60"/>
      <c r="J70" s="60"/>
      <c r="K70" s="60"/>
      <c r="N70" s="63"/>
      <c r="O70" s="63"/>
      <c r="P70" s="63"/>
      <c r="Q70" s="63"/>
      <c r="R70" s="63"/>
      <c r="S70" s="63"/>
      <c r="T70" s="63"/>
      <c r="U70" s="63"/>
    </row>
    <row r="71" spans="2:21" ht="25" customHeight="1" x14ac:dyDescent="0.35">
      <c r="C71" s="85"/>
    </row>
    <row r="72" spans="2:21" ht="25" customHeight="1" x14ac:dyDescent="0.35">
      <c r="C72" s="67" t="s">
        <v>107</v>
      </c>
      <c r="D72" s="67" t="s">
        <v>84</v>
      </c>
      <c r="E72" s="67" t="s">
        <v>14</v>
      </c>
      <c r="F72" s="67" t="s">
        <v>73</v>
      </c>
      <c r="G72" s="68" t="s">
        <v>127</v>
      </c>
      <c r="M72" s="97" t="s">
        <v>35</v>
      </c>
    </row>
    <row r="73" spans="2:21" ht="25" customHeight="1" x14ac:dyDescent="0.35">
      <c r="C73" s="273">
        <f>D60</f>
        <v>0</v>
      </c>
      <c r="D73" s="90">
        <v>120</v>
      </c>
      <c r="E73" s="81">
        <v>1200</v>
      </c>
      <c r="F73" s="90">
        <f>IF((C73*D73)&lt;=1200,C73*D73,E73)</f>
        <v>0</v>
      </c>
      <c r="G73" s="79">
        <f>F73/D73</f>
        <v>0</v>
      </c>
      <c r="M73" s="65" t="s">
        <v>36</v>
      </c>
    </row>
    <row r="74" spans="2:21" ht="25" customHeight="1" x14ac:dyDescent="0.35">
      <c r="M74" s="65" t="s">
        <v>37</v>
      </c>
    </row>
    <row r="76" spans="2:21" ht="5.15" customHeight="1" x14ac:dyDescent="0.35">
      <c r="B76" s="65"/>
      <c r="C76" s="89"/>
      <c r="D76" s="65"/>
      <c r="E76" s="65"/>
      <c r="F76" s="65"/>
      <c r="G76" s="65"/>
      <c r="H76" s="65"/>
      <c r="I76" s="65"/>
      <c r="J76" s="65"/>
      <c r="K76" s="65"/>
    </row>
    <row r="78" spans="2:21" s="62" customFormat="1" ht="25" customHeight="1" thickBot="1" x14ac:dyDescent="0.4">
      <c r="B78" s="60"/>
      <c r="C78" s="61" t="s">
        <v>28</v>
      </c>
      <c r="D78" s="60"/>
      <c r="E78" s="60"/>
      <c r="F78" s="60"/>
      <c r="G78" s="60"/>
      <c r="H78" s="60"/>
      <c r="I78" s="60"/>
      <c r="J78" s="60"/>
      <c r="K78" s="60"/>
      <c r="N78" s="63"/>
      <c r="O78" s="63"/>
      <c r="P78" s="63"/>
      <c r="Q78" s="63"/>
      <c r="R78" s="63"/>
      <c r="S78" s="63"/>
      <c r="T78" s="63"/>
      <c r="U78" s="63"/>
    </row>
    <row r="79" spans="2:21" ht="25" customHeight="1" x14ac:dyDescent="0.35">
      <c r="C79" s="85"/>
    </row>
    <row r="80" spans="2:21" ht="25" customHeight="1" x14ac:dyDescent="0.35">
      <c r="C80" s="95" t="s">
        <v>122</v>
      </c>
      <c r="D80" s="96"/>
      <c r="E80" s="96"/>
      <c r="F80" s="96"/>
      <c r="G80" s="96"/>
      <c r="H80" s="96"/>
      <c r="I80" s="96"/>
      <c r="J80" s="96"/>
    </row>
    <row r="81" spans="2:21" ht="25" customHeight="1" x14ac:dyDescent="0.35">
      <c r="C81" s="91"/>
    </row>
    <row r="82" spans="2:21" ht="25" customHeight="1" x14ac:dyDescent="0.35">
      <c r="C82" s="67" t="s">
        <v>121</v>
      </c>
      <c r="D82" s="68" t="s">
        <v>120</v>
      </c>
      <c r="E82" s="68" t="s">
        <v>188</v>
      </c>
      <c r="F82" s="68" t="s">
        <v>189</v>
      </c>
      <c r="G82" s="68"/>
      <c r="H82" s="68"/>
      <c r="I82" s="68"/>
      <c r="M82" s="66"/>
      <c r="U82" s="65"/>
    </row>
    <row r="83" spans="2:21" ht="25" customHeight="1" x14ac:dyDescent="0.35">
      <c r="C83" s="128">
        <f>COUNTIF('A. Form'!D86:D90,"Yes")</f>
        <v>0</v>
      </c>
      <c r="D83" s="137">
        <v>0.1</v>
      </c>
      <c r="E83" s="81" t="e">
        <f>'A. Form'!E36</f>
        <v>#N/A</v>
      </c>
      <c r="F83" s="81" t="e">
        <f>E83*D83*C83</f>
        <v>#N/A</v>
      </c>
      <c r="G83" s="133"/>
      <c r="H83" s="114"/>
      <c r="I83" s="68"/>
      <c r="M83" s="89"/>
      <c r="U83" s="65"/>
    </row>
    <row r="84" spans="2:21" ht="25" customHeight="1" x14ac:dyDescent="0.35">
      <c r="C84" s="136"/>
      <c r="D84" s="68"/>
      <c r="E84" s="114"/>
      <c r="F84" s="114"/>
      <c r="G84" s="114"/>
      <c r="H84" s="114"/>
      <c r="I84" s="68"/>
      <c r="M84" s="89"/>
      <c r="U84" s="65"/>
    </row>
    <row r="85" spans="2:21" ht="25" customHeight="1" x14ac:dyDescent="0.35">
      <c r="C85" s="138" t="s">
        <v>126</v>
      </c>
      <c r="D85" s="68"/>
      <c r="E85" s="114"/>
      <c r="F85" s="114"/>
      <c r="G85" s="114"/>
      <c r="H85" s="114"/>
      <c r="I85" s="68"/>
      <c r="M85" s="89"/>
      <c r="U85" s="65"/>
    </row>
    <row r="87" spans="2:21" s="92" customFormat="1" ht="5.15" customHeight="1" x14ac:dyDescent="0.35">
      <c r="C87" s="93"/>
      <c r="N87" s="94"/>
      <c r="O87" s="94"/>
      <c r="P87" s="94"/>
      <c r="Q87" s="94"/>
      <c r="R87" s="94"/>
      <c r="S87" s="94"/>
      <c r="T87" s="94"/>
      <c r="U87" s="94"/>
    </row>
    <row r="89" spans="2:21" s="62" customFormat="1" ht="25" customHeight="1" thickBot="1" x14ac:dyDescent="0.4">
      <c r="B89" s="60"/>
      <c r="C89" s="61" t="s">
        <v>193</v>
      </c>
      <c r="D89" s="60"/>
      <c r="E89" s="60"/>
      <c r="F89" s="60"/>
      <c r="G89" s="60"/>
      <c r="H89" s="60"/>
      <c r="I89" s="60"/>
      <c r="J89" s="60"/>
      <c r="K89" s="60"/>
      <c r="N89" s="63"/>
      <c r="O89" s="63"/>
      <c r="P89" s="63"/>
      <c r="Q89" s="63"/>
      <c r="R89" s="63"/>
      <c r="S89" s="63"/>
      <c r="T89" s="63"/>
      <c r="U89" s="63"/>
    </row>
    <row r="91" spans="2:21" ht="25" customHeight="1" x14ac:dyDescent="0.35">
      <c r="C91" s="311" t="s">
        <v>90</v>
      </c>
      <c r="D91" s="312"/>
      <c r="E91" s="135" t="s">
        <v>91</v>
      </c>
      <c r="F91" s="135" t="s">
        <v>92</v>
      </c>
      <c r="G91" s="135" t="s">
        <v>194</v>
      </c>
      <c r="H91" s="68"/>
      <c r="M91" s="97"/>
    </row>
    <row r="92" spans="2:21" ht="25" customHeight="1" x14ac:dyDescent="0.35">
      <c r="C92" s="313" t="s">
        <v>19</v>
      </c>
      <c r="D92" s="314"/>
      <c r="E92" s="81">
        <f>'A. Form'!E135</f>
        <v>0</v>
      </c>
      <c r="F92" s="79">
        <f>E92/0.85</f>
        <v>0</v>
      </c>
      <c r="G92" s="81">
        <f>F92*0.15</f>
        <v>0</v>
      </c>
      <c r="H92" s="114"/>
    </row>
    <row r="93" spans="2:21" ht="25" customHeight="1" x14ac:dyDescent="0.35">
      <c r="C93" s="313" t="s">
        <v>20</v>
      </c>
      <c r="D93" s="314"/>
      <c r="E93" s="81">
        <f>'A. Form'!E136</f>
        <v>0</v>
      </c>
      <c r="F93" s="79">
        <f t="shared" ref="F93:F99" si="1">E93/0.85</f>
        <v>0</v>
      </c>
      <c r="G93" s="81">
        <f t="shared" ref="G93:G100" si="2">F93*0.15</f>
        <v>0</v>
      </c>
      <c r="H93" s="114"/>
    </row>
    <row r="94" spans="2:21" ht="25" customHeight="1" x14ac:dyDescent="0.35">
      <c r="C94" s="313" t="s">
        <v>94</v>
      </c>
      <c r="D94" s="314"/>
      <c r="E94" s="81">
        <f>F73</f>
        <v>0</v>
      </c>
      <c r="F94" s="79">
        <f t="shared" si="1"/>
        <v>0</v>
      </c>
      <c r="G94" s="81">
        <f t="shared" si="2"/>
        <v>0</v>
      </c>
      <c r="H94" s="114"/>
      <c r="N94" s="65"/>
      <c r="O94" s="65"/>
      <c r="P94" s="65"/>
      <c r="Q94" s="65"/>
      <c r="R94" s="65"/>
      <c r="S94" s="65"/>
      <c r="T94" s="65"/>
      <c r="U94" s="65"/>
    </row>
    <row r="95" spans="2:21" ht="25" customHeight="1" x14ac:dyDescent="0.35">
      <c r="C95" s="313" t="s">
        <v>119</v>
      </c>
      <c r="D95" s="314"/>
      <c r="E95" s="81">
        <f>'A. Form'!E145</f>
        <v>400</v>
      </c>
      <c r="F95" s="81">
        <f>E95/0.85</f>
        <v>470.58823529411768</v>
      </c>
      <c r="G95" s="81">
        <f t="shared" si="2"/>
        <v>70.588235294117652</v>
      </c>
      <c r="H95" s="114"/>
      <c r="N95" s="65"/>
      <c r="O95" s="65"/>
      <c r="P95" s="65"/>
      <c r="Q95" s="65"/>
      <c r="R95" s="65"/>
      <c r="S95" s="65"/>
      <c r="T95" s="65"/>
      <c r="U95" s="65"/>
    </row>
    <row r="96" spans="2:21" ht="25" customHeight="1" x14ac:dyDescent="0.35">
      <c r="C96" s="313" t="s">
        <v>95</v>
      </c>
      <c r="D96" s="314"/>
      <c r="E96" s="81">
        <f>'A. Form'!E139</f>
        <v>0</v>
      </c>
      <c r="F96" s="79">
        <f t="shared" si="1"/>
        <v>0</v>
      </c>
      <c r="G96" s="81">
        <f t="shared" si="2"/>
        <v>0</v>
      </c>
      <c r="H96" s="114"/>
      <c r="N96" s="65"/>
      <c r="O96" s="65"/>
      <c r="P96" s="65"/>
      <c r="Q96" s="65"/>
      <c r="R96" s="65"/>
      <c r="S96" s="65"/>
      <c r="T96" s="65"/>
      <c r="U96" s="65"/>
    </row>
    <row r="97" spans="3:21" ht="25" customHeight="1" x14ac:dyDescent="0.35">
      <c r="C97" s="313" t="s">
        <v>96</v>
      </c>
      <c r="D97" s="314"/>
      <c r="E97" s="81">
        <f>'A. Form'!E140</f>
        <v>0</v>
      </c>
      <c r="F97" s="79">
        <f t="shared" si="1"/>
        <v>0</v>
      </c>
      <c r="G97" s="81">
        <f t="shared" si="2"/>
        <v>0</v>
      </c>
      <c r="H97" s="114"/>
      <c r="N97" s="65"/>
      <c r="O97" s="65"/>
      <c r="P97" s="65"/>
      <c r="Q97" s="65"/>
      <c r="R97" s="65"/>
      <c r="S97" s="65"/>
      <c r="T97" s="65"/>
      <c r="U97" s="65"/>
    </row>
    <row r="98" spans="3:21" ht="25" customHeight="1" x14ac:dyDescent="0.35">
      <c r="C98" s="313" t="s">
        <v>87</v>
      </c>
      <c r="D98" s="314"/>
      <c r="E98" s="81">
        <f>'A. Form'!E141</f>
        <v>0</v>
      </c>
      <c r="F98" s="79">
        <f t="shared" si="1"/>
        <v>0</v>
      </c>
      <c r="G98" s="81">
        <f t="shared" si="2"/>
        <v>0</v>
      </c>
      <c r="H98" s="114"/>
      <c r="N98" s="65"/>
      <c r="O98" s="65"/>
      <c r="P98" s="65"/>
      <c r="Q98" s="65"/>
      <c r="R98" s="65"/>
      <c r="S98" s="65"/>
      <c r="T98" s="65"/>
      <c r="U98" s="65"/>
    </row>
    <row r="99" spans="3:21" ht="25" customHeight="1" x14ac:dyDescent="0.35">
      <c r="C99" s="313" t="s">
        <v>21</v>
      </c>
      <c r="D99" s="314"/>
      <c r="E99" s="81" t="e">
        <f>SUM('A. Form'!E133:E134)</f>
        <v>#N/A</v>
      </c>
      <c r="F99" s="79" t="e">
        <f t="shared" si="1"/>
        <v>#N/A</v>
      </c>
      <c r="G99" s="81" t="e">
        <f t="shared" si="2"/>
        <v>#N/A</v>
      </c>
      <c r="H99" s="114"/>
      <c r="N99" s="65"/>
      <c r="O99" s="65"/>
      <c r="P99" s="65"/>
      <c r="Q99" s="65"/>
      <c r="R99" s="65"/>
      <c r="S99" s="65"/>
      <c r="T99" s="65"/>
      <c r="U99" s="65"/>
    </row>
    <row r="100" spans="3:21" ht="25" customHeight="1" x14ac:dyDescent="0.35">
      <c r="C100" s="313" t="s">
        <v>195</v>
      </c>
      <c r="D100" s="314"/>
      <c r="E100" s="81">
        <f>D25</f>
        <v>0</v>
      </c>
      <c r="F100" s="81">
        <f>E100/0.85</f>
        <v>0</v>
      </c>
      <c r="G100" s="81">
        <f t="shared" si="2"/>
        <v>0</v>
      </c>
      <c r="H100" s="114"/>
      <c r="N100" s="65"/>
      <c r="O100" s="65"/>
      <c r="P100" s="65"/>
      <c r="Q100" s="65"/>
      <c r="R100" s="65"/>
      <c r="S100" s="65"/>
      <c r="T100" s="65"/>
      <c r="U100" s="65"/>
    </row>
  </sheetData>
  <sheetProtection sheet="1" selectLockedCells="1"/>
  <mergeCells count="10">
    <mergeCell ref="C99:D99"/>
    <mergeCell ref="C100:D100"/>
    <mergeCell ref="C96:D96"/>
    <mergeCell ref="C97:D97"/>
    <mergeCell ref="C98:D98"/>
    <mergeCell ref="C91:D91"/>
    <mergeCell ref="C92:D92"/>
    <mergeCell ref="C93:D93"/>
    <mergeCell ref="C94:D94"/>
    <mergeCell ref="C95:D95"/>
  </mergeCells>
  <dataValidations count="1">
    <dataValidation type="list" allowBlank="1" showInputMessage="1" showErrorMessage="1" sqref="C32:G41" xr:uid="{570AE9CF-5A31-4620-BFD2-DC4DAF4203CE}">
      <formula1>"Yes,No"</formula1>
    </dataValidation>
  </dataValidations>
  <pageMargins left="0.7" right="0.7" top="0.75" bottom="0.75" header="0.3" footer="0.3"/>
  <pageSetup orientation="portrait" r:id="rId1"/>
  <ignoredErrors>
    <ignoredError sqref="E5 G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5"/>
  <sheetViews>
    <sheetView tabSelected="1" topLeftCell="A55" zoomScale="80" zoomScaleNormal="80" workbookViewId="0">
      <selection activeCell="E2" sqref="E2"/>
    </sheetView>
  </sheetViews>
  <sheetFormatPr defaultColWidth="9.1796875" defaultRowHeight="30" customHeight="1" x14ac:dyDescent="0.35"/>
  <cols>
    <col min="1" max="1" width="2.26953125" style="5" customWidth="1"/>
    <col min="2" max="2" width="18.54296875" style="14" customWidth="1"/>
    <col min="3" max="3" width="24.1796875" style="14" customWidth="1"/>
    <col min="4" max="4" width="18.7265625" style="16" customWidth="1"/>
    <col min="5" max="6" width="15.7265625" style="5" customWidth="1"/>
    <col min="7" max="7" width="13" style="5" customWidth="1"/>
    <col min="8" max="8" width="10" style="5" customWidth="1"/>
    <col min="9" max="9" width="16.54296875" style="5" customWidth="1"/>
    <col min="10" max="10" width="2.81640625" style="5" customWidth="1"/>
    <col min="11" max="11" width="9.1796875" style="7"/>
    <col min="12" max="12" width="50.7265625" style="7" customWidth="1"/>
    <col min="13" max="14" width="15.7265625" style="7" customWidth="1"/>
    <col min="15" max="16384" width="9.1796875" style="7"/>
  </cols>
  <sheetData>
    <row r="1" spans="1:12" ht="30" customHeight="1" thickBot="1" x14ac:dyDescent="0.4">
      <c r="B1" s="315" t="s">
        <v>222</v>
      </c>
      <c r="C1" s="315"/>
      <c r="D1" s="315"/>
      <c r="E1" s="315"/>
      <c r="F1" s="315"/>
      <c r="G1" s="315"/>
      <c r="H1" s="315"/>
      <c r="I1" s="315"/>
    </row>
    <row r="2" spans="1:12" ht="27" customHeight="1" thickTop="1" x14ac:dyDescent="0.35">
      <c r="B2" s="172" t="s">
        <v>99</v>
      </c>
      <c r="E2" s="173"/>
      <c r="F2" s="173"/>
      <c r="G2" s="173"/>
      <c r="H2" s="173"/>
      <c r="I2" s="173"/>
    </row>
    <row r="3" spans="1:12" ht="20.25" customHeight="1" x14ac:dyDescent="0.35">
      <c r="B3" s="317" t="s">
        <v>186</v>
      </c>
      <c r="C3" s="317"/>
      <c r="D3" s="317"/>
      <c r="E3" s="317"/>
      <c r="F3" s="317"/>
      <c r="G3" s="317"/>
      <c r="H3" s="317"/>
      <c r="I3" s="317"/>
    </row>
    <row r="4" spans="1:12" ht="21" customHeight="1" x14ac:dyDescent="0.35">
      <c r="B4" s="317"/>
      <c r="C4" s="317"/>
      <c r="D4" s="317"/>
      <c r="E4" s="317"/>
      <c r="F4" s="317"/>
      <c r="G4" s="317"/>
      <c r="H4" s="317"/>
      <c r="I4" s="317"/>
    </row>
    <row r="5" spans="1:12" ht="20.25" customHeight="1" x14ac:dyDescent="0.35">
      <c r="B5" s="317"/>
      <c r="C5" s="317"/>
      <c r="D5" s="317"/>
      <c r="E5" s="317"/>
      <c r="F5" s="317"/>
      <c r="G5" s="317"/>
      <c r="H5" s="317"/>
      <c r="I5" s="317"/>
    </row>
    <row r="6" spans="1:12" ht="20.25" customHeight="1" x14ac:dyDescent="0.35">
      <c r="B6" s="317"/>
      <c r="C6" s="317"/>
      <c r="D6" s="317"/>
      <c r="E6" s="317"/>
      <c r="F6" s="317"/>
      <c r="G6" s="317"/>
      <c r="H6" s="317"/>
      <c r="I6" s="317"/>
    </row>
    <row r="7" spans="1:12" ht="9" customHeight="1" x14ac:dyDescent="0.35">
      <c r="B7" s="168"/>
      <c r="C7" s="168"/>
      <c r="D7" s="168"/>
      <c r="E7" s="168"/>
      <c r="F7" s="168"/>
      <c r="G7" s="168"/>
      <c r="H7" s="168"/>
      <c r="I7" s="168"/>
    </row>
    <row r="8" spans="1:12" ht="5.15" customHeight="1" x14ac:dyDescent="0.35">
      <c r="A8" s="7"/>
      <c r="B8" s="27"/>
      <c r="C8" s="27"/>
      <c r="D8" s="169"/>
      <c r="E8" s="7"/>
      <c r="F8" s="7"/>
      <c r="G8" s="7"/>
      <c r="H8" s="7"/>
      <c r="I8" s="7"/>
      <c r="J8" s="7"/>
    </row>
    <row r="9" spans="1:12" ht="30" customHeight="1" thickBot="1" x14ac:dyDescent="0.4">
      <c r="B9" s="174" t="s">
        <v>64</v>
      </c>
      <c r="C9" s="174"/>
      <c r="D9" s="17"/>
      <c r="E9" s="175"/>
      <c r="F9" s="175"/>
      <c r="G9" s="175"/>
      <c r="H9" s="175"/>
      <c r="I9" s="175"/>
    </row>
    <row r="10" spans="1:12" ht="8.25" customHeight="1" thickTop="1" x14ac:dyDescent="0.35">
      <c r="B10" s="176"/>
      <c r="C10" s="176"/>
      <c r="D10" s="156"/>
      <c r="E10" s="177"/>
      <c r="F10" s="177"/>
      <c r="G10" s="177"/>
      <c r="H10" s="177"/>
      <c r="I10" s="177"/>
    </row>
    <row r="11" spans="1:12" ht="20.25" customHeight="1" x14ac:dyDescent="0.45">
      <c r="B11" s="158" t="s">
        <v>47</v>
      </c>
      <c r="C11" s="19"/>
      <c r="D11" s="228">
        <f>'A. Form'!E17</f>
        <v>0</v>
      </c>
      <c r="E11" s="109"/>
      <c r="F11" s="109"/>
      <c r="G11" s="109"/>
      <c r="H11" s="109"/>
      <c r="I11" s="109"/>
      <c r="L11" s="316"/>
    </row>
    <row r="12" spans="1:12" s="11" customFormat="1" ht="20.25" customHeight="1" x14ac:dyDescent="0.45">
      <c r="A12" s="5"/>
      <c r="B12" s="158" t="s">
        <v>48</v>
      </c>
      <c r="C12" s="19"/>
      <c r="D12" s="229">
        <f>'A. Form'!E18</f>
        <v>0</v>
      </c>
      <c r="E12" s="110"/>
      <c r="F12" s="178"/>
      <c r="G12" s="173"/>
      <c r="H12" s="178"/>
      <c r="I12" s="173"/>
      <c r="J12" s="5"/>
      <c r="L12" s="316"/>
    </row>
    <row r="13" spans="1:12" ht="20.25" customHeight="1" x14ac:dyDescent="0.45">
      <c r="B13" s="158" t="s">
        <v>145</v>
      </c>
      <c r="C13" s="19"/>
      <c r="D13" s="230" t="str">
        <f>DAY('A. Form'!E44)&amp;"/"&amp;MONTH('A. Form'!E44)&amp;"/"&amp;YEAR('A. Form'!E44) &amp;"  to  "&amp;DAY('A. Form'!E45)&amp;"/"&amp;MONTH('A. Form'!E45)&amp;"/"&amp;YEAR('A. Form'!E45)</f>
        <v>0/1/1900  to  0/1/1900</v>
      </c>
      <c r="E13" s="213"/>
      <c r="F13" s="157"/>
      <c r="G13" s="178"/>
      <c r="H13" s="186"/>
      <c r="I13" s="173"/>
      <c r="L13" s="187"/>
    </row>
    <row r="14" spans="1:12" s="11" customFormat="1" ht="8.25" customHeight="1" x14ac:dyDescent="0.35">
      <c r="A14" s="5"/>
      <c r="B14" s="14"/>
      <c r="C14" s="14"/>
      <c r="D14" s="16"/>
      <c r="E14" s="173"/>
      <c r="F14" s="173"/>
      <c r="G14" s="173"/>
      <c r="H14" s="173"/>
      <c r="I14" s="173"/>
      <c r="J14" s="5"/>
    </row>
    <row r="15" spans="1:12" ht="5.15" customHeight="1" x14ac:dyDescent="0.35">
      <c r="A15" s="7"/>
      <c r="B15" s="22"/>
      <c r="C15" s="22"/>
      <c r="D15" s="23"/>
      <c r="E15" s="179"/>
      <c r="F15" s="179"/>
      <c r="G15" s="179"/>
      <c r="H15" s="179"/>
      <c r="I15" s="179"/>
      <c r="J15" s="7"/>
    </row>
    <row r="16" spans="1:12" ht="30" customHeight="1" thickBot="1" x14ac:dyDescent="0.4">
      <c r="B16" s="174" t="s">
        <v>146</v>
      </c>
      <c r="C16" s="174"/>
      <c r="D16" s="17"/>
      <c r="E16" s="175"/>
      <c r="F16" s="175"/>
      <c r="G16" s="175"/>
      <c r="H16" s="175"/>
      <c r="I16" s="175"/>
    </row>
    <row r="17" spans="1:14" ht="8.25" customHeight="1" thickTop="1" x14ac:dyDescent="0.35">
      <c r="B17" s="176"/>
      <c r="C17" s="176"/>
      <c r="D17" s="156"/>
      <c r="E17" s="177"/>
      <c r="F17" s="177"/>
      <c r="G17" s="177"/>
      <c r="H17" s="177"/>
      <c r="I17" s="177"/>
    </row>
    <row r="18" spans="1:14" ht="20.25" customHeight="1" x14ac:dyDescent="0.45">
      <c r="B18" s="158" t="s">
        <v>184</v>
      </c>
      <c r="C18" s="19"/>
      <c r="D18" s="115" t="s">
        <v>147</v>
      </c>
      <c r="E18" s="241"/>
      <c r="F18" s="241"/>
      <c r="G18" s="206"/>
      <c r="H18" s="206"/>
      <c r="I18" s="206"/>
      <c r="L18" s="167"/>
    </row>
    <row r="19" spans="1:14" ht="20.25" customHeight="1" x14ac:dyDescent="0.45">
      <c r="B19" s="158" t="s">
        <v>185</v>
      </c>
      <c r="C19" s="19"/>
      <c r="D19" s="115" t="s">
        <v>151</v>
      </c>
      <c r="E19" s="241"/>
      <c r="F19" s="241"/>
      <c r="G19" s="206"/>
      <c r="H19" s="206"/>
      <c r="I19" s="206"/>
      <c r="L19" s="167"/>
    </row>
    <row r="20" spans="1:14" ht="20.25" customHeight="1" x14ac:dyDescent="0.45">
      <c r="B20" s="158" t="s">
        <v>134</v>
      </c>
      <c r="C20" s="19"/>
      <c r="D20" s="134" t="s">
        <v>147</v>
      </c>
      <c r="E20" s="242"/>
      <c r="F20" s="241"/>
      <c r="G20" s="206"/>
      <c r="H20" s="206"/>
      <c r="I20" s="184"/>
      <c r="L20" s="167"/>
    </row>
    <row r="21" spans="1:14" s="11" customFormat="1" ht="20.25" customHeight="1" x14ac:dyDescent="0.45">
      <c r="A21" s="5"/>
      <c r="B21" s="158" t="s">
        <v>133</v>
      </c>
      <c r="C21" s="19"/>
      <c r="D21" s="134" t="s">
        <v>147</v>
      </c>
      <c r="E21" s="242"/>
      <c r="F21" s="241"/>
      <c r="G21" s="206"/>
      <c r="H21" s="206"/>
      <c r="I21" s="178"/>
      <c r="J21" s="5"/>
      <c r="L21" s="167"/>
    </row>
    <row r="22" spans="1:14" ht="20.25" customHeight="1" x14ac:dyDescent="0.45">
      <c r="B22" s="188" t="s">
        <v>181</v>
      </c>
      <c r="C22" s="188"/>
      <c r="D22" s="245">
        <f xml:space="preserve"> 'A. Form'!E45+(4*7)-1</f>
        <v>27</v>
      </c>
      <c r="E22" s="244" t="s">
        <v>182</v>
      </c>
      <c r="F22" s="206"/>
      <c r="G22" s="206"/>
      <c r="H22" s="206"/>
      <c r="L22" s="167"/>
    </row>
    <row r="23" spans="1:14" ht="20.25" customHeight="1" x14ac:dyDescent="0.45">
      <c r="B23" s="158" t="s">
        <v>183</v>
      </c>
      <c r="C23" s="19"/>
      <c r="D23" s="158"/>
      <c r="E23" s="185"/>
      <c r="F23" s="246" t="str">
        <f>DAY('A. Form'!E45)&amp;"/"&amp;MONTH('A. Form'!E45)&amp;"/"&amp;YEAR('A. Form'!E45)</f>
        <v>0/1/1900</v>
      </c>
      <c r="H23" s="178"/>
      <c r="I23" s="178"/>
      <c r="L23" s="167"/>
    </row>
    <row r="24" spans="1:14" ht="8.25" customHeight="1" x14ac:dyDescent="0.3">
      <c r="B24" s="158"/>
      <c r="C24" s="19"/>
      <c r="D24" s="178"/>
      <c r="E24" s="178"/>
      <c r="F24" s="178"/>
      <c r="G24" s="178"/>
      <c r="H24" s="178"/>
      <c r="I24" s="173"/>
      <c r="L24" s="167"/>
    </row>
    <row r="25" spans="1:14" s="11" customFormat="1" ht="4.5" customHeight="1" x14ac:dyDescent="0.35">
      <c r="A25" s="27"/>
      <c r="B25" s="22"/>
      <c r="C25" s="22"/>
      <c r="D25" s="22"/>
      <c r="E25" s="22"/>
      <c r="F25" s="22"/>
      <c r="G25" s="22"/>
      <c r="H25" s="22"/>
      <c r="I25" s="22"/>
      <c r="J25" s="27"/>
    </row>
    <row r="26" spans="1:14" ht="30" customHeight="1" thickBot="1" x14ac:dyDescent="0.6">
      <c r="B26" s="174" t="s">
        <v>135</v>
      </c>
      <c r="C26" s="174"/>
      <c r="D26" s="17"/>
      <c r="E26" s="175"/>
      <c r="F26" s="175"/>
      <c r="G26" s="175"/>
      <c r="H26" s="175"/>
      <c r="I26" s="175"/>
      <c r="L26" s="123"/>
      <c r="M26" s="124"/>
      <c r="N26" s="124"/>
    </row>
    <row r="27" spans="1:14" ht="18" thickTop="1" x14ac:dyDescent="0.45">
      <c r="B27" s="160"/>
      <c r="C27" s="160"/>
      <c r="D27" s="161"/>
      <c r="E27" s="180"/>
      <c r="F27" s="180"/>
      <c r="G27" s="180"/>
      <c r="H27" s="180"/>
      <c r="I27" s="180"/>
      <c r="L27" s="124"/>
      <c r="M27" s="124"/>
      <c r="N27" s="124"/>
    </row>
    <row r="28" spans="1:14" ht="20.25" customHeight="1" x14ac:dyDescent="0.45">
      <c r="B28" s="162" t="s">
        <v>179</v>
      </c>
      <c r="C28" s="162"/>
      <c r="D28" s="209" t="s">
        <v>147</v>
      </c>
      <c r="E28" s="163"/>
      <c r="F28" s="247" t="s">
        <v>190</v>
      </c>
      <c r="G28" s="180"/>
      <c r="H28" s="180"/>
      <c r="I28" s="180"/>
      <c r="L28" s="124"/>
      <c r="M28" s="125"/>
      <c r="N28" s="126"/>
    </row>
    <row r="29" spans="1:14" ht="21" customHeight="1" x14ac:dyDescent="0.45">
      <c r="B29" s="160" t="s">
        <v>180</v>
      </c>
      <c r="C29" s="160"/>
      <c r="D29" s="214" t="str">
        <f>IF(ISERROR(-('B. Computation'!$C$83*'B. Computation'!$D$83*'C. Main Coordinator''s Signature'!$D$28))=TRUE,"&lt;based on airfare reimbursed&gt;",(-('B. Computation'!$C$83*'B. Computation'!$D$83*'C. Main Coordinator''s Signature'!$D$28)))</f>
        <v>&lt;based on airfare reimbursed&gt;</v>
      </c>
      <c r="E29" s="214"/>
      <c r="F29" s="247" t="s">
        <v>137</v>
      </c>
      <c r="G29" s="180"/>
      <c r="H29" s="180"/>
      <c r="I29" s="180"/>
      <c r="L29" s="124"/>
      <c r="M29" s="125"/>
      <c r="N29" s="126"/>
    </row>
    <row r="30" spans="1:14" ht="21" customHeight="1" x14ac:dyDescent="0.45">
      <c r="B30" s="162" t="s">
        <v>19</v>
      </c>
      <c r="C30" s="164"/>
      <c r="D30" s="165">
        <f>'A. Form'!E135</f>
        <v>0</v>
      </c>
      <c r="E30" s="165"/>
      <c r="F30" s="180"/>
      <c r="G30" s="180"/>
      <c r="H30" s="180"/>
      <c r="I30" s="180"/>
      <c r="L30" s="124"/>
      <c r="M30" s="125"/>
      <c r="N30" s="126"/>
    </row>
    <row r="31" spans="1:14" ht="21" customHeight="1" x14ac:dyDescent="0.45">
      <c r="B31" s="162" t="s">
        <v>20</v>
      </c>
      <c r="C31" s="164"/>
      <c r="D31" s="165">
        <f>'A. Form'!E136</f>
        <v>0</v>
      </c>
      <c r="E31" s="165"/>
      <c r="F31" s="180"/>
      <c r="G31" s="180"/>
      <c r="H31" s="180"/>
      <c r="I31" s="180"/>
      <c r="L31" s="124"/>
      <c r="M31" s="125"/>
      <c r="N31" s="126"/>
    </row>
    <row r="32" spans="1:14" ht="21" customHeight="1" x14ac:dyDescent="0.45">
      <c r="B32" s="162" t="s">
        <v>29</v>
      </c>
      <c r="C32" s="164"/>
      <c r="D32" s="165">
        <f>'A. Form'!E137</f>
        <v>0</v>
      </c>
      <c r="E32" s="165"/>
      <c r="F32" s="180"/>
      <c r="G32" s="180"/>
      <c r="H32" s="180"/>
      <c r="I32" s="180"/>
      <c r="L32" s="124"/>
      <c r="M32" s="125"/>
      <c r="N32" s="126"/>
    </row>
    <row r="33" spans="1:14" ht="21" customHeight="1" x14ac:dyDescent="0.45">
      <c r="B33" s="162" t="s">
        <v>86</v>
      </c>
      <c r="C33" s="160"/>
      <c r="D33" s="165">
        <f>'A. Form'!E139</f>
        <v>0</v>
      </c>
      <c r="E33" s="165"/>
      <c r="F33" s="180"/>
      <c r="G33" s="180"/>
      <c r="H33" s="180"/>
      <c r="I33" s="180"/>
      <c r="L33" s="124"/>
      <c r="M33" s="125"/>
      <c r="N33" s="126"/>
    </row>
    <row r="34" spans="1:14" ht="21" customHeight="1" x14ac:dyDescent="0.45">
      <c r="B34" s="162" t="s">
        <v>117</v>
      </c>
      <c r="C34" s="160"/>
      <c r="D34" s="165">
        <f>'A. Form'!E140</f>
        <v>0</v>
      </c>
      <c r="E34" s="165"/>
      <c r="F34" s="180"/>
      <c r="G34" s="180"/>
      <c r="H34" s="180"/>
      <c r="I34" s="180"/>
      <c r="L34" s="124"/>
      <c r="M34" s="125"/>
      <c r="N34" s="126"/>
    </row>
    <row r="35" spans="1:14" ht="21" customHeight="1" x14ac:dyDescent="0.45">
      <c r="B35" s="162" t="s">
        <v>87</v>
      </c>
      <c r="C35" s="160"/>
      <c r="D35" s="165">
        <f>'A. Form'!E141</f>
        <v>0</v>
      </c>
      <c r="E35" s="165"/>
      <c r="F35" s="180"/>
      <c r="G35" s="180"/>
      <c r="H35" s="180"/>
      <c r="I35" s="180"/>
      <c r="L35" s="124"/>
      <c r="M35" s="125"/>
      <c r="N35" s="126"/>
    </row>
    <row r="36" spans="1:14" ht="21" customHeight="1" x14ac:dyDescent="0.45">
      <c r="B36" s="162" t="s">
        <v>39</v>
      </c>
      <c r="C36" s="160"/>
      <c r="D36" s="165">
        <f>'A. Form'!E144</f>
        <v>0</v>
      </c>
      <c r="E36" s="165"/>
      <c r="F36" s="180"/>
      <c r="G36" s="180"/>
      <c r="H36" s="180"/>
      <c r="I36" s="180"/>
      <c r="L36" s="124"/>
      <c r="M36" s="125"/>
      <c r="N36" s="126"/>
    </row>
    <row r="37" spans="1:14" ht="21" customHeight="1" x14ac:dyDescent="0.45">
      <c r="B37" s="162" t="s">
        <v>140</v>
      </c>
      <c r="C37" s="160"/>
      <c r="D37" s="165">
        <f>'A. Form'!E145</f>
        <v>400</v>
      </c>
      <c r="E37" s="165"/>
      <c r="F37" s="180"/>
      <c r="G37" s="180"/>
      <c r="H37" s="180"/>
      <c r="I37" s="180"/>
      <c r="L37" s="124"/>
      <c r="M37" s="125"/>
      <c r="N37" s="126"/>
    </row>
    <row r="38" spans="1:14" ht="21" customHeight="1" x14ac:dyDescent="0.45">
      <c r="B38" s="162" t="s">
        <v>93</v>
      </c>
      <c r="C38" s="162"/>
      <c r="D38" s="165">
        <f>IF('A. Form'!E19="Yes",0,SUM(D28:D37)/0.85*0.15)</f>
        <v>70.588235294117652</v>
      </c>
      <c r="E38" s="165"/>
      <c r="F38" s="171"/>
      <c r="G38" s="180"/>
      <c r="H38" s="180"/>
      <c r="I38" s="180"/>
      <c r="L38" s="124"/>
      <c r="M38" s="125"/>
      <c r="N38" s="126"/>
    </row>
    <row r="39" spans="1:14" s="103" customFormat="1" ht="20.25" customHeight="1" x14ac:dyDescent="0.45">
      <c r="A39" s="8"/>
      <c r="B39" s="166" t="s">
        <v>136</v>
      </c>
      <c r="C39" s="166"/>
      <c r="D39" s="215">
        <f>SUM(D28:D38)</f>
        <v>470.58823529411768</v>
      </c>
      <c r="E39" s="165"/>
      <c r="F39" s="182"/>
      <c r="G39" s="180"/>
      <c r="H39" s="181"/>
      <c r="I39" s="181"/>
      <c r="J39" s="8"/>
      <c r="L39" s="124"/>
      <c r="M39" s="125"/>
      <c r="N39" s="126"/>
    </row>
    <row r="40" spans="1:14" s="103" customFormat="1" ht="30" customHeight="1" x14ac:dyDescent="0.45">
      <c r="A40" s="8"/>
      <c r="B40" s="166"/>
      <c r="C40" s="166"/>
      <c r="D40" s="207"/>
      <c r="E40" s="208"/>
      <c r="F40" s="181"/>
      <c r="G40" s="180"/>
      <c r="H40" s="181"/>
      <c r="I40" s="181"/>
      <c r="J40" s="8"/>
      <c r="L40" s="124"/>
      <c r="M40" s="125"/>
      <c r="N40" s="126"/>
    </row>
    <row r="41" spans="1:14" s="103" customFormat="1" ht="30" customHeight="1" x14ac:dyDescent="0.45">
      <c r="A41" s="8"/>
      <c r="B41" s="166"/>
      <c r="C41" s="166"/>
      <c r="D41" s="207"/>
      <c r="E41" s="208"/>
      <c r="F41" s="210"/>
      <c r="G41" s="212"/>
      <c r="H41" s="210"/>
      <c r="I41" s="210"/>
      <c r="J41" s="8"/>
      <c r="L41" s="124"/>
      <c r="M41" s="125"/>
      <c r="N41" s="126"/>
    </row>
    <row r="42" spans="1:14" s="103" customFormat="1" ht="30" customHeight="1" x14ac:dyDescent="0.45">
      <c r="A42" s="8"/>
      <c r="B42" s="166"/>
      <c r="C42" s="166"/>
      <c r="D42" s="207"/>
      <c r="E42" s="208"/>
      <c r="F42" s="211"/>
      <c r="G42" s="211"/>
      <c r="H42" s="211"/>
      <c r="I42" s="211"/>
      <c r="J42" s="8"/>
      <c r="L42" s="124"/>
      <c r="M42" s="125"/>
      <c r="N42" s="126"/>
    </row>
    <row r="43" spans="1:14" s="103" customFormat="1" ht="30" customHeight="1" x14ac:dyDescent="0.45">
      <c r="A43" s="8"/>
      <c r="B43" s="166"/>
      <c r="C43" s="166"/>
      <c r="D43" s="183"/>
      <c r="E43" s="183"/>
      <c r="F43" s="318" t="s">
        <v>187</v>
      </c>
      <c r="G43" s="318"/>
      <c r="H43" s="318"/>
      <c r="I43" s="318"/>
      <c r="J43" s="8"/>
      <c r="L43" s="124"/>
      <c r="M43" s="125"/>
      <c r="N43" s="126"/>
    </row>
    <row r="44" spans="1:14" ht="11.25" customHeight="1" x14ac:dyDescent="0.35">
      <c r="B44" s="25"/>
      <c r="C44" s="25"/>
      <c r="D44" s="170"/>
    </row>
    <row r="45" spans="1:14" ht="5.15" customHeight="1" x14ac:dyDescent="0.35">
      <c r="A45" s="7"/>
      <c r="B45" s="22"/>
      <c r="C45" s="22"/>
      <c r="D45" s="23"/>
      <c r="E45" s="7"/>
      <c r="F45" s="7"/>
      <c r="G45" s="7"/>
      <c r="H45" s="7"/>
      <c r="I45" s="7"/>
      <c r="J45" s="7"/>
    </row>
  </sheetData>
  <sheetProtection selectLockedCells="1"/>
  <mergeCells count="4">
    <mergeCell ref="B1:I1"/>
    <mergeCell ref="L11:L12"/>
    <mergeCell ref="B3:I6"/>
    <mergeCell ref="F43:I43"/>
  </mergeCells>
  <dataValidations count="1">
    <dataValidation showDropDown="1" showInputMessage="1" showErrorMessage="1" sqref="D13:E13" xr:uid="{00000000-0002-0000-0200-000000000000}"/>
  </dataValidations>
  <pageMargins left="0.25" right="0.25" top="0.75" bottom="0.75" header="0.3" footer="0.3"/>
  <pageSetup paperSize="9" scale="74" orientation="portrait" r:id="rId1"/>
  <ignoredErrors>
    <ignoredError sqref="D11:D13 D33:D3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10"/>
  <sheetViews>
    <sheetView workbookViewId="0">
      <selection activeCell="G15" sqref="G15"/>
    </sheetView>
  </sheetViews>
  <sheetFormatPr defaultColWidth="9.1796875" defaultRowHeight="15" customHeight="1" x14ac:dyDescent="0.35"/>
  <cols>
    <col min="1" max="1" width="15.7265625" style="3" customWidth="1"/>
    <col min="2" max="10" width="15.7265625" style="2" customWidth="1"/>
    <col min="11" max="16384" width="9.1796875" style="2"/>
  </cols>
  <sheetData>
    <row r="3" spans="1:10" s="1" customFormat="1" ht="15" customHeight="1" x14ac:dyDescent="0.35">
      <c r="A3" s="1" t="s">
        <v>109</v>
      </c>
      <c r="B3" s="1" t="s">
        <v>17</v>
      </c>
      <c r="C3" s="1" t="s">
        <v>21</v>
      </c>
      <c r="D3" s="1" t="s">
        <v>42</v>
      </c>
      <c r="E3" s="1" t="s">
        <v>43</v>
      </c>
      <c r="F3" s="1" t="s">
        <v>34</v>
      </c>
      <c r="G3" s="1" t="s">
        <v>75</v>
      </c>
      <c r="H3" s="1" t="s">
        <v>22</v>
      </c>
      <c r="I3" s="1" t="s">
        <v>25</v>
      </c>
      <c r="J3" s="1" t="s">
        <v>83</v>
      </c>
    </row>
    <row r="4" spans="1:10" ht="15" customHeight="1" x14ac:dyDescent="0.35">
      <c r="A4" s="2" t="s">
        <v>102</v>
      </c>
      <c r="B4" s="2" t="s">
        <v>30</v>
      </c>
      <c r="C4" s="2" t="s">
        <v>40</v>
      </c>
      <c r="D4" s="4">
        <v>380</v>
      </c>
      <c r="E4" s="4">
        <v>425</v>
      </c>
      <c r="F4" s="2" t="s">
        <v>44</v>
      </c>
      <c r="G4" s="59">
        <v>1</v>
      </c>
      <c r="H4" s="2" t="s">
        <v>23</v>
      </c>
      <c r="I4" s="2" t="s">
        <v>23</v>
      </c>
      <c r="J4" s="2" t="s">
        <v>23</v>
      </c>
    </row>
    <row r="5" spans="1:10" ht="15" customHeight="1" x14ac:dyDescent="0.35">
      <c r="A5" s="2" t="s">
        <v>103</v>
      </c>
      <c r="B5" s="2" t="s">
        <v>31</v>
      </c>
      <c r="C5" s="2" t="s">
        <v>13</v>
      </c>
      <c r="D5" s="4">
        <v>330</v>
      </c>
      <c r="E5" s="4">
        <v>355</v>
      </c>
      <c r="F5" s="4" t="s">
        <v>45</v>
      </c>
      <c r="G5" s="59">
        <v>2</v>
      </c>
      <c r="H5" s="2" t="s">
        <v>24</v>
      </c>
      <c r="I5" s="2" t="s">
        <v>24</v>
      </c>
      <c r="J5" s="2" t="s">
        <v>24</v>
      </c>
    </row>
    <row r="6" spans="1:10" ht="15" customHeight="1" x14ac:dyDescent="0.35">
      <c r="A6" s="2" t="s">
        <v>104</v>
      </c>
      <c r="B6" s="2" t="s">
        <v>32</v>
      </c>
      <c r="C6" s="2" t="s">
        <v>41</v>
      </c>
      <c r="D6" s="4">
        <v>295</v>
      </c>
      <c r="E6" s="4">
        <v>320</v>
      </c>
      <c r="F6" s="4"/>
      <c r="G6" s="59"/>
    </row>
    <row r="7" spans="1:10" ht="15" customHeight="1" x14ac:dyDescent="0.35">
      <c r="A7" s="2" t="s">
        <v>105</v>
      </c>
    </row>
    <row r="8" spans="1:10" ht="15" customHeight="1" x14ac:dyDescent="0.35">
      <c r="A8" s="2" t="s">
        <v>106</v>
      </c>
    </row>
    <row r="9" spans="1:10" ht="15" customHeight="1" x14ac:dyDescent="0.35">
      <c r="A9" s="2" t="s">
        <v>110</v>
      </c>
    </row>
    <row r="10" spans="1:10" ht="15" customHeight="1" x14ac:dyDescent="0.35">
      <c r="A10" s="2" t="s">
        <v>111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c4b12b-d0b2-4b71-be9c-d302e29f14a8">
      <Terms xmlns="http://schemas.microsoft.com/office/infopath/2007/PartnerControls"/>
    </lcf76f155ced4ddcb4097134ff3c332f>
    <TaxCatchAll xmlns="8d818fbe-33b6-48b2-8f10-743511b12e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2D72506FDF2340BE3D6677171E2600" ma:contentTypeVersion="11" ma:contentTypeDescription="Create a new document." ma:contentTypeScope="" ma:versionID="ea6d32dc0a19cc6c1e5df43d7452c7dd">
  <xsd:schema xmlns:xsd="http://www.w3.org/2001/XMLSchema" xmlns:xs="http://www.w3.org/2001/XMLSchema" xmlns:p="http://schemas.microsoft.com/office/2006/metadata/properties" xmlns:ns2="f6c4b12b-d0b2-4b71-be9c-d302e29f14a8" xmlns:ns3="8d818fbe-33b6-48b2-8f10-743511b12e19" targetNamespace="http://schemas.microsoft.com/office/2006/metadata/properties" ma:root="true" ma:fieldsID="e6fce016a13d2d37d8c1409bec805b68" ns2:_="" ns3:_="">
    <xsd:import namespace="f6c4b12b-d0b2-4b71-be9c-d302e29f14a8"/>
    <xsd:import namespace="8d818fbe-33b6-48b2-8f10-743511b12e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4b12b-d0b2-4b71-be9c-d302e29f1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818fbe-33b6-48b2-8f10-743511b12e1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c566043-7043-4686-a9d7-922cc530b853}" ma:internalName="TaxCatchAll" ma:showField="CatchAllData" ma:web="8d818fbe-33b6-48b2-8f10-743511b12e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B16F25-57BA-46C4-B9E8-8D8A60166566}">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
    <ds:schemaRef ds:uri="http://purl.org/dc/dcmitype/"/>
    <ds:schemaRef ds:uri="http://purl.org/dc/elements/1.1/"/>
    <ds:schemaRef ds:uri="http://purl.org/dc/terms/"/>
    <ds:schemaRef ds:uri="4c235817-cb66-4aee-8157-40b1bf3ae93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5D57714-D002-43B8-A7C8-80C35F879989}"/>
</file>

<file path=customXml/itemProps3.xml><?xml version="1.0" encoding="utf-8"?>
<ds:datastoreItem xmlns:ds="http://schemas.openxmlformats.org/officeDocument/2006/customXml" ds:itemID="{A91D4448-AEF5-4616-9ECE-809F776D56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 Form</vt:lpstr>
      <vt:lpstr>B. Computation</vt:lpstr>
      <vt:lpstr>C. Main Coordinator's Signature</vt:lpstr>
      <vt:lpstr>Legend</vt:lpstr>
      <vt:lpstr>'C. Main Coordinator''s Signature'!Print_Area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Shaufi SAUDI (MOH)</dc:creator>
  <cp:lastModifiedBy>Chang He YEW (MOH)</cp:lastModifiedBy>
  <cp:lastPrinted>2017-03-10T11:32:42Z</cp:lastPrinted>
  <dcterms:created xsi:type="dcterms:W3CDTF">2016-03-04T06:50:47Z</dcterms:created>
  <dcterms:modified xsi:type="dcterms:W3CDTF">2026-01-16T05:35:51Z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g">
    <vt:lpwstr/>
  </property>
  <property fmtid="{D5CDD505-2E9C-101B-9397-08002B2CF9AE}" pid="3" name="ContentTypeId">
    <vt:lpwstr>0x010100092D72506FDF2340BE3D6677171E2600</vt:lpwstr>
  </property>
  <property fmtid="{D5CDD505-2E9C-101B-9397-08002B2CF9AE}" pid="4" name="MSIP_Label_4aaa7e78-45b1-4890-b8a3-003d1d728a3e_Enabled">
    <vt:lpwstr>true</vt:lpwstr>
  </property>
  <property fmtid="{D5CDD505-2E9C-101B-9397-08002B2CF9AE}" pid="5" name="MSIP_Label_4aaa7e78-45b1-4890-b8a3-003d1d728a3e_SetDate">
    <vt:lpwstr>2022-04-11T08:08:36Z</vt:lpwstr>
  </property>
  <property fmtid="{D5CDD505-2E9C-101B-9397-08002B2CF9AE}" pid="6" name="MSIP_Label_4aaa7e78-45b1-4890-b8a3-003d1d728a3e_Method">
    <vt:lpwstr>Privileged</vt:lpwstr>
  </property>
  <property fmtid="{D5CDD505-2E9C-101B-9397-08002B2CF9AE}" pid="7" name="MSIP_Label_4aaa7e78-45b1-4890-b8a3-003d1d728a3e_Name">
    <vt:lpwstr>Non Sensitive</vt:lpwstr>
  </property>
  <property fmtid="{D5CDD505-2E9C-101B-9397-08002B2CF9AE}" pid="8" name="MSIP_Label_4aaa7e78-45b1-4890-b8a3-003d1d728a3e_SiteId">
    <vt:lpwstr>0b11c524-9a1c-4e1b-84cb-6336aefc2243</vt:lpwstr>
  </property>
  <property fmtid="{D5CDD505-2E9C-101B-9397-08002B2CF9AE}" pid="9" name="MSIP_Label_4aaa7e78-45b1-4890-b8a3-003d1d728a3e_ActionId">
    <vt:lpwstr>901f0dce-699d-4ec7-a8ed-087343268a93</vt:lpwstr>
  </property>
  <property fmtid="{D5CDD505-2E9C-101B-9397-08002B2CF9AE}" pid="10" name="MSIP_Label_4aaa7e78-45b1-4890-b8a3-003d1d728a3e_ContentBits">
    <vt:lpwstr>0</vt:lpwstr>
  </property>
</Properties>
</file>